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11370" windowWidth="9720" windowHeight="3720" tabRatio="814" activeTab="9"/>
  </bookViews>
  <sheets>
    <sheet name="ใบผ่านมาตรฐาน (1)" sheetId="75" r:id="rId1"/>
    <sheet name="ใบผ่านทั่วไป (4)" sheetId="100" r:id="rId2"/>
    <sheet name="งบทดลอง53" sheetId="114" r:id="rId3"/>
    <sheet name="หมายเหต1.2" sheetId="113" r:id="rId4"/>
    <sheet name="ค้างจ่ายก่อสร้าง" sheetId="135" r:id="rId5"/>
    <sheet name="งบรับ-จ่าย" sheetId="115" r:id="rId6"/>
    <sheet name="หมายเหุต2 (2)" sheetId="117" r:id="rId7"/>
    <sheet name="หมายเหต 1.1" sheetId="127" r:id="rId8"/>
    <sheet name="หมายเหต3" sheetId="80" r:id="rId9"/>
    <sheet name="เงินค้ำประกัน" sheetId="119" r:id="rId10"/>
    <sheet name="โอน+-งบประมาณ61" sheetId="126" r:id="rId11"/>
    <sheet name="งบกระทบยอดกรุงไทยออมทรัพย์" sheetId="61" r:id="rId12"/>
    <sheet name="เงินสะสม (3)" sheetId="131" r:id="rId13"/>
    <sheet name="กระดาษทำการกระทบยอด   (6)" sheetId="134" r:id="rId14"/>
    <sheet name="งบกระทบยอดเศรษฐกิจชุมชน" sheetId="56" r:id="rId15"/>
    <sheet name="งบกระทบยอดธกส.ออมทรัพย์ (2)" sheetId="82" r:id="rId16"/>
    <sheet name="งบกระทบยอดธกส.กระแสรายวัน(3)" sheetId="93" r:id="rId17"/>
    <sheet name="งบกระทบยอดกรุงไทยกระแสรายวัน" sheetId="81" r:id="rId18"/>
    <sheet name="Sheet3" sheetId="130" r:id="rId19"/>
    <sheet name="Sheet1" sheetId="133" r:id="rId20"/>
    <sheet name="หมายเหตุเงินสะสม" sheetId="136" r:id="rId21"/>
    <sheet name="Sheet2" sheetId="137" r:id="rId22"/>
  </sheets>
  <externalReferences>
    <externalReference r:id="rId23"/>
  </externalReferences>
  <definedNames>
    <definedName name="_xlnm.Print_Area" localSheetId="13">'กระดาษทำการกระทบยอด   (6)'!$A$1:$V$143</definedName>
    <definedName name="_xlnm.Print_Area" localSheetId="16">'งบกระทบยอดธกส.กระแสรายวัน(3)'!$A$1:$H$48</definedName>
    <definedName name="_xlnm.Print_Area" localSheetId="15">'งบกระทบยอดธกส.ออมทรัพย์ (2)'!$A$1:$G$45</definedName>
    <definedName name="_xlnm.Print_Area" localSheetId="14">งบกระทบยอดเศรษฐกิจชุมชน!$A$1:$H$40</definedName>
    <definedName name="_xlnm.Print_Area" localSheetId="2">งบทดลอง53!$A$1:$F$48</definedName>
    <definedName name="_xlnm.Print_Area" localSheetId="1">'ใบผ่านทั่วไป (4)'!$B$1:$F$231</definedName>
    <definedName name="_xlnm.Print_Area" localSheetId="0">'ใบผ่านมาตรฐาน (1)'!$A$1:$E$151</definedName>
    <definedName name="_xlnm.Print_Titles" localSheetId="13">'กระดาษทำการกระทบยอด   (6)'!$1:$5</definedName>
    <definedName name="_xlnm.Print_Titles" localSheetId="9">เงินค้ำประกัน!$5:$5</definedName>
  </definedNames>
  <calcPr calcId="144525"/>
  <fileRecoveryPr autoRecover="0"/>
</workbook>
</file>

<file path=xl/calcChain.xml><?xml version="1.0" encoding="utf-8"?>
<calcChain xmlns="http://schemas.openxmlformats.org/spreadsheetml/2006/main">
  <c r="H81" i="115" l="1"/>
  <c r="C13" i="114" l="1"/>
  <c r="E118" i="100" l="1"/>
  <c r="E80" i="100"/>
  <c r="E23" i="136"/>
  <c r="E8" i="136"/>
  <c r="E31" i="136"/>
  <c r="F23" i="100" l="1"/>
  <c r="E23" i="100"/>
  <c r="E6" i="131" l="1"/>
  <c r="F7" i="135"/>
  <c r="F8" i="135"/>
  <c r="F9" i="135"/>
  <c r="F10" i="135"/>
  <c r="F11" i="135"/>
  <c r="F12" i="135"/>
  <c r="F6" i="135"/>
  <c r="F13" i="135"/>
  <c r="E13" i="135"/>
  <c r="F9" i="114"/>
  <c r="E35" i="117"/>
  <c r="J71" i="115" l="1"/>
  <c r="M120" i="134"/>
  <c r="C100" i="134"/>
  <c r="D105" i="134"/>
  <c r="J20" i="115" l="1"/>
  <c r="D117" i="127" l="1"/>
  <c r="E117" i="127"/>
  <c r="C120" i="127"/>
  <c r="C66" i="115"/>
  <c r="C67" i="115"/>
  <c r="C68" i="115"/>
  <c r="C65" i="115"/>
  <c r="C55" i="115"/>
  <c r="F32" i="82" l="1"/>
  <c r="U52" i="134"/>
  <c r="W118" i="134" l="1"/>
  <c r="C48" i="75"/>
  <c r="C115" i="127" l="1"/>
  <c r="E99" i="127" l="1"/>
  <c r="E96" i="127"/>
  <c r="D96" i="127"/>
  <c r="D99" i="127"/>
  <c r="D113" i="127" l="1"/>
  <c r="E113" i="127"/>
  <c r="K59" i="134"/>
  <c r="C27" i="114"/>
  <c r="E211" i="100" l="1"/>
  <c r="D13" i="135" l="1"/>
  <c r="D26" i="113" s="1"/>
  <c r="E39" i="93" l="1"/>
  <c r="E38" i="82"/>
  <c r="F133" i="100" l="1"/>
  <c r="F172" i="100"/>
  <c r="E172" i="100"/>
  <c r="E133" i="100"/>
  <c r="F95" i="100"/>
  <c r="E95" i="100"/>
  <c r="F57" i="100"/>
  <c r="E57" i="100"/>
  <c r="E28" i="81" l="1"/>
  <c r="E16" i="117" l="1"/>
  <c r="I90" i="134" l="1"/>
  <c r="E38" i="119" l="1"/>
  <c r="C105" i="134" l="1"/>
  <c r="E105" i="134"/>
  <c r="W129" i="134" l="1"/>
  <c r="W128" i="134"/>
  <c r="W125" i="134"/>
  <c r="T123" i="134"/>
  <c r="S123" i="134"/>
  <c r="R123" i="134"/>
  <c r="Q123" i="134"/>
  <c r="P123" i="134"/>
  <c r="O123" i="134"/>
  <c r="N123" i="134"/>
  <c r="M123" i="134"/>
  <c r="L123" i="134"/>
  <c r="K123" i="134"/>
  <c r="J123" i="134"/>
  <c r="I123" i="134"/>
  <c r="H123" i="134"/>
  <c r="G123" i="134"/>
  <c r="E123" i="134"/>
  <c r="D123" i="134"/>
  <c r="C123" i="134"/>
  <c r="B123" i="134"/>
  <c r="W122" i="134"/>
  <c r="J122" i="134"/>
  <c r="U121" i="134"/>
  <c r="T120" i="134"/>
  <c r="S120" i="134"/>
  <c r="R120" i="134"/>
  <c r="Q120" i="134"/>
  <c r="P120" i="134"/>
  <c r="O120" i="134"/>
  <c r="N120" i="134"/>
  <c r="L120" i="134"/>
  <c r="K120" i="134"/>
  <c r="I120" i="134"/>
  <c r="H120" i="134"/>
  <c r="F120" i="134"/>
  <c r="E120" i="134"/>
  <c r="D120" i="134"/>
  <c r="B120" i="134"/>
  <c r="U118" i="134"/>
  <c r="U116" i="134"/>
  <c r="T115" i="134"/>
  <c r="S115" i="134"/>
  <c r="R115" i="134"/>
  <c r="Q115" i="134"/>
  <c r="P115" i="134"/>
  <c r="O115" i="134"/>
  <c r="N115" i="134"/>
  <c r="M115" i="134"/>
  <c r="L115" i="134"/>
  <c r="K115" i="134"/>
  <c r="I115" i="134"/>
  <c r="H115" i="134"/>
  <c r="F115" i="134"/>
  <c r="D115" i="134"/>
  <c r="C115" i="134"/>
  <c r="C120" i="134" s="1"/>
  <c r="B115" i="134"/>
  <c r="U114" i="134"/>
  <c r="U113" i="134"/>
  <c r="U112" i="134"/>
  <c r="U111" i="134"/>
  <c r="U110" i="134"/>
  <c r="U109" i="134"/>
  <c r="U108" i="134"/>
  <c r="U106" i="134"/>
  <c r="T105" i="134"/>
  <c r="S105" i="134"/>
  <c r="R105" i="134"/>
  <c r="Q105" i="134"/>
  <c r="O105" i="134"/>
  <c r="N105" i="134"/>
  <c r="M105" i="134"/>
  <c r="L105" i="134"/>
  <c r="K105" i="134"/>
  <c r="I105" i="134"/>
  <c r="H105" i="134"/>
  <c r="G105" i="134"/>
  <c r="F105" i="134"/>
  <c r="B105" i="134"/>
  <c r="U97" i="134"/>
  <c r="U96" i="134"/>
  <c r="U95" i="134"/>
  <c r="U94" i="134"/>
  <c r="U93" i="134"/>
  <c r="U91" i="134"/>
  <c r="T90" i="134"/>
  <c r="S90" i="134"/>
  <c r="R90" i="134"/>
  <c r="Q90" i="134"/>
  <c r="P90" i="134"/>
  <c r="O90" i="134"/>
  <c r="N90" i="134"/>
  <c r="M90" i="134"/>
  <c r="L90" i="134"/>
  <c r="H90" i="134"/>
  <c r="F90" i="134"/>
  <c r="E90" i="134"/>
  <c r="D90" i="134"/>
  <c r="C90" i="134"/>
  <c r="B90" i="134"/>
  <c r="U89" i="134"/>
  <c r="U88" i="134"/>
  <c r="U86" i="134"/>
  <c r="W87" i="134" s="1"/>
  <c r="T85" i="134"/>
  <c r="S85" i="134"/>
  <c r="R85" i="134"/>
  <c r="Q85" i="134"/>
  <c r="O85" i="134"/>
  <c r="N85" i="134"/>
  <c r="L85" i="134"/>
  <c r="K85" i="134"/>
  <c r="K90" i="134" s="1"/>
  <c r="H85" i="134"/>
  <c r="G85" i="134"/>
  <c r="F85" i="134"/>
  <c r="D85" i="134"/>
  <c r="C85" i="134"/>
  <c r="C122" i="134" s="1"/>
  <c r="B85" i="134"/>
  <c r="U84" i="134"/>
  <c r="U83" i="134"/>
  <c r="U82" i="134"/>
  <c r="U81" i="134"/>
  <c r="U80" i="134"/>
  <c r="U78" i="134"/>
  <c r="W79" i="134" s="1"/>
  <c r="T77" i="134"/>
  <c r="S77" i="134"/>
  <c r="R77" i="134"/>
  <c r="Q77" i="134"/>
  <c r="P77" i="134"/>
  <c r="O77" i="134"/>
  <c r="N77" i="134"/>
  <c r="M77" i="134"/>
  <c r="L77" i="134"/>
  <c r="K77" i="134"/>
  <c r="I77" i="134"/>
  <c r="H77" i="134"/>
  <c r="G77" i="134"/>
  <c r="F77" i="134"/>
  <c r="E77" i="134"/>
  <c r="D77" i="134"/>
  <c r="C77" i="134"/>
  <c r="B77" i="134"/>
  <c r="U76" i="134"/>
  <c r="U75" i="134"/>
  <c r="U74" i="134"/>
  <c r="U73" i="134"/>
  <c r="U72" i="134"/>
  <c r="U71" i="134"/>
  <c r="U70" i="134"/>
  <c r="U69" i="134"/>
  <c r="U68" i="134"/>
  <c r="U67" i="134"/>
  <c r="U66" i="134"/>
  <c r="U65" i="134"/>
  <c r="U64" i="134"/>
  <c r="U63" i="134"/>
  <c r="U62" i="134"/>
  <c r="T59" i="134"/>
  <c r="S59" i="134"/>
  <c r="R59" i="134"/>
  <c r="Q59" i="134"/>
  <c r="P59" i="134"/>
  <c r="O59" i="134"/>
  <c r="N59" i="134"/>
  <c r="M59" i="134"/>
  <c r="L59" i="134"/>
  <c r="I59" i="134"/>
  <c r="H59" i="134"/>
  <c r="G59" i="134"/>
  <c r="F59" i="134"/>
  <c r="F60" i="134" s="1"/>
  <c r="U60" i="134" s="1"/>
  <c r="W61" i="134" s="1"/>
  <c r="E59" i="134"/>
  <c r="D59" i="134"/>
  <c r="C59" i="134"/>
  <c r="B59" i="134"/>
  <c r="U58" i="134"/>
  <c r="U57" i="134"/>
  <c r="U56" i="134"/>
  <c r="U55" i="134"/>
  <c r="U54" i="134"/>
  <c r="T51" i="134"/>
  <c r="S51" i="134"/>
  <c r="R51" i="134"/>
  <c r="Q51" i="134"/>
  <c r="P51" i="134"/>
  <c r="O51" i="134"/>
  <c r="N51" i="134"/>
  <c r="M51" i="134"/>
  <c r="L51" i="134"/>
  <c r="K51" i="134"/>
  <c r="I51" i="134"/>
  <c r="G51" i="134"/>
  <c r="F51" i="134"/>
  <c r="E51" i="134"/>
  <c r="D51" i="134"/>
  <c r="C51" i="134"/>
  <c r="B51" i="134"/>
  <c r="U50" i="134"/>
  <c r="U49" i="134"/>
  <c r="U48" i="134"/>
  <c r="U47" i="134"/>
  <c r="U46" i="134"/>
  <c r="U45" i="134"/>
  <c r="U44" i="134"/>
  <c r="U43" i="134"/>
  <c r="U41" i="134"/>
  <c r="U40" i="134"/>
  <c r="L40" i="134"/>
  <c r="G40" i="134"/>
  <c r="D40" i="134"/>
  <c r="C40" i="134"/>
  <c r="U39" i="134"/>
  <c r="U38" i="134"/>
  <c r="U37" i="134"/>
  <c r="U36" i="134"/>
  <c r="U35" i="134"/>
  <c r="D35" i="134"/>
  <c r="U33" i="134"/>
  <c r="U32" i="134"/>
  <c r="U31" i="134"/>
  <c r="L30" i="134"/>
  <c r="C30" i="134"/>
  <c r="U28" i="134"/>
  <c r="U27" i="134"/>
  <c r="U26" i="134"/>
  <c r="U25" i="134"/>
  <c r="U23" i="134"/>
  <c r="T22" i="134"/>
  <c r="T30" i="134" s="1"/>
  <c r="S22" i="134"/>
  <c r="S30" i="134" s="1"/>
  <c r="R22" i="134"/>
  <c r="R30" i="134" s="1"/>
  <c r="Q22" i="134"/>
  <c r="Q30" i="134" s="1"/>
  <c r="O22" i="134"/>
  <c r="O30" i="134" s="1"/>
  <c r="N22" i="134"/>
  <c r="N30" i="134" s="1"/>
  <c r="L22" i="134"/>
  <c r="K22" i="134"/>
  <c r="K30" i="134" s="1"/>
  <c r="H22" i="134"/>
  <c r="H30" i="134" s="1"/>
  <c r="G22" i="134"/>
  <c r="F22" i="134"/>
  <c r="F30" i="134" s="1"/>
  <c r="E22" i="134"/>
  <c r="E30" i="134" s="1"/>
  <c r="D22" i="134"/>
  <c r="D30" i="134" s="1"/>
  <c r="C22" i="134"/>
  <c r="B22" i="134"/>
  <c r="B30" i="134" s="1"/>
  <c r="U21" i="134"/>
  <c r="U20" i="134"/>
  <c r="U19" i="134"/>
  <c r="U18" i="134"/>
  <c r="U17" i="134"/>
  <c r="U16" i="134"/>
  <c r="U14" i="134"/>
  <c r="T13" i="134"/>
  <c r="S13" i="134"/>
  <c r="R13" i="134"/>
  <c r="Q13" i="134"/>
  <c r="P13" i="134"/>
  <c r="O13" i="134"/>
  <c r="N13" i="134"/>
  <c r="M13" i="134"/>
  <c r="L13" i="134"/>
  <c r="K13" i="134"/>
  <c r="I13" i="134"/>
  <c r="H13" i="134"/>
  <c r="F13" i="134"/>
  <c r="E13" i="134"/>
  <c r="D13" i="134"/>
  <c r="B13" i="134"/>
  <c r="U12" i="134"/>
  <c r="U11" i="134"/>
  <c r="U10" i="134"/>
  <c r="U9" i="134"/>
  <c r="U8" i="134"/>
  <c r="U7" i="134"/>
  <c r="F123" i="134" l="1"/>
  <c r="U120" i="134"/>
  <c r="U51" i="134"/>
  <c r="M122" i="134"/>
  <c r="G30" i="134"/>
  <c r="U30" i="134" s="1"/>
  <c r="P122" i="134"/>
  <c r="U115" i="134"/>
  <c r="L122" i="134"/>
  <c r="U105" i="134"/>
  <c r="U123" i="134"/>
  <c r="I122" i="134"/>
  <c r="U77" i="134"/>
  <c r="U85" i="134"/>
  <c r="U59" i="134"/>
  <c r="B35" i="134"/>
  <c r="B40" i="134" s="1"/>
  <c r="B122" i="134" s="1"/>
  <c r="F35" i="134"/>
  <c r="F40" i="134" s="1"/>
  <c r="F122" i="134" s="1"/>
  <c r="H35" i="134"/>
  <c r="H40" i="134" s="1"/>
  <c r="H122" i="134" s="1"/>
  <c r="O35" i="134"/>
  <c r="O40" i="134" s="1"/>
  <c r="O122" i="134" s="1"/>
  <c r="R35" i="134"/>
  <c r="R40" i="134" s="1"/>
  <c r="R122" i="134" s="1"/>
  <c r="T35" i="134"/>
  <c r="T40" i="134" s="1"/>
  <c r="T122" i="134" s="1"/>
  <c r="U90" i="134"/>
  <c r="U13" i="134"/>
  <c r="W34" i="134"/>
  <c r="K35" i="134"/>
  <c r="K40" i="134" s="1"/>
  <c r="K122" i="134" s="1"/>
  <c r="D122" i="134"/>
  <c r="U22" i="134"/>
  <c r="E35" i="134"/>
  <c r="E40" i="134" s="1"/>
  <c r="E122" i="134" s="1"/>
  <c r="N35" i="134"/>
  <c r="N40" i="134" s="1"/>
  <c r="N122" i="134" s="1"/>
  <c r="Q35" i="134"/>
  <c r="Q40" i="134" s="1"/>
  <c r="Q122" i="134" s="1"/>
  <c r="S35" i="134"/>
  <c r="S40" i="134" s="1"/>
  <c r="S122" i="134" s="1"/>
  <c r="W123" i="134" l="1"/>
  <c r="W115" i="134"/>
  <c r="G122" i="134"/>
  <c r="U122" i="134" s="1"/>
  <c r="U133" i="134"/>
  <c r="E93" i="115" l="1"/>
  <c r="E31" i="56" l="1"/>
  <c r="B7" i="126" l="1"/>
  <c r="B12" i="126"/>
  <c r="B16" i="126"/>
  <c r="F20" i="61" l="1"/>
  <c r="E144" i="75" l="1"/>
  <c r="E9" i="117" l="1"/>
  <c r="E26" i="61" l="1"/>
  <c r="G92" i="115" l="1"/>
  <c r="C92" i="115"/>
  <c r="D18" i="117"/>
  <c r="E26" i="117"/>
  <c r="E25" i="117"/>
  <c r="E24" i="117"/>
  <c r="F58" i="75" l="1"/>
  <c r="C18" i="117" l="1"/>
  <c r="G25" i="115" s="1"/>
  <c r="G69" i="115"/>
  <c r="H55" i="115" l="1"/>
  <c r="B18" i="117" l="1"/>
  <c r="E14" i="117"/>
  <c r="E32" i="117" l="1"/>
  <c r="E31" i="117"/>
  <c r="E13" i="117"/>
  <c r="E17" i="117" l="1"/>
  <c r="E8" i="117" l="1"/>
  <c r="G10" i="80" l="1"/>
  <c r="C16" i="114" l="1"/>
  <c r="D76" i="115" l="1"/>
  <c r="J72" i="115" s="1"/>
  <c r="G76" i="115"/>
  <c r="C98" i="75" l="1"/>
  <c r="E94" i="127" l="1"/>
  <c r="D94" i="127"/>
  <c r="C94" i="127"/>
  <c r="E77" i="127"/>
  <c r="D77" i="127"/>
  <c r="C77" i="127"/>
  <c r="E74" i="127"/>
  <c r="D74" i="127"/>
  <c r="C74" i="127"/>
  <c r="E65" i="127"/>
  <c r="D65" i="127"/>
  <c r="C65" i="127"/>
  <c r="E60" i="127"/>
  <c r="D60" i="127"/>
  <c r="C60" i="127"/>
  <c r="E53" i="127"/>
  <c r="D53" i="127"/>
  <c r="C53" i="127"/>
  <c r="E14" i="127"/>
  <c r="D14" i="127"/>
  <c r="C14" i="127"/>
  <c r="C121" i="127" l="1"/>
  <c r="D115" i="127"/>
  <c r="E115" i="127"/>
  <c r="D121" i="127" l="1"/>
  <c r="D30" i="114" s="1"/>
  <c r="D120" i="127"/>
  <c r="E121" i="127"/>
  <c r="E120" i="127"/>
  <c r="H64" i="115"/>
  <c r="D104" i="115" l="1"/>
  <c r="C60" i="117" l="1"/>
  <c r="C18" i="114"/>
  <c r="C17" i="114"/>
  <c r="F17" i="114" l="1"/>
  <c r="H57" i="115" l="1"/>
  <c r="C18" i="126"/>
  <c r="C44" i="126"/>
  <c r="N44" i="126"/>
  <c r="M44" i="126"/>
  <c r="L44" i="126"/>
  <c r="K44" i="126"/>
  <c r="J44" i="126"/>
  <c r="I44" i="126"/>
  <c r="H44" i="126"/>
  <c r="G44" i="126"/>
  <c r="F44" i="126"/>
  <c r="E44" i="126"/>
  <c r="D44" i="126"/>
  <c r="B42" i="126"/>
  <c r="B39" i="126"/>
  <c r="B32" i="126"/>
  <c r="C19" i="114" l="1"/>
  <c r="C104" i="115" l="1"/>
  <c r="G42" i="115"/>
  <c r="G80" i="115" s="1"/>
  <c r="D42" i="115"/>
  <c r="N18" i="126"/>
  <c r="M18" i="126"/>
  <c r="L18" i="126"/>
  <c r="K18" i="126"/>
  <c r="J18" i="126"/>
  <c r="I18" i="126"/>
  <c r="H18" i="126"/>
  <c r="G18" i="126"/>
  <c r="F18" i="126"/>
  <c r="E18" i="126"/>
  <c r="D18" i="126"/>
  <c r="B18" i="126"/>
  <c r="P18" i="126" l="1"/>
  <c r="D80" i="115"/>
  <c r="D77" i="115"/>
  <c r="G77" i="115"/>
  <c r="H60" i="115"/>
  <c r="H62" i="115" l="1"/>
  <c r="C23" i="114" l="1"/>
  <c r="M15" i="61" l="1"/>
  <c r="M20" i="61" s="1"/>
  <c r="I21" i="82"/>
  <c r="I32" i="82" l="1"/>
  <c r="C28" i="114"/>
  <c r="H65" i="115" l="1"/>
  <c r="Q64" i="75" l="1"/>
  <c r="Q66" i="75" s="1"/>
  <c r="C20" i="114" l="1"/>
  <c r="D16" i="113" l="1"/>
  <c r="D31" i="114" s="1"/>
  <c r="F25" i="56" l="1"/>
  <c r="H88" i="115" l="1"/>
  <c r="E7" i="117" l="1"/>
  <c r="E6" i="117"/>
  <c r="E15" i="117"/>
  <c r="E18" i="117" l="1"/>
  <c r="B60" i="117"/>
  <c r="E58" i="117"/>
  <c r="D60" i="117"/>
  <c r="E57" i="117"/>
  <c r="E56" i="117"/>
  <c r="D50" i="117"/>
  <c r="C50" i="117"/>
  <c r="B50" i="117"/>
  <c r="E49" i="117"/>
  <c r="E48" i="117"/>
  <c r="E47" i="117"/>
  <c r="E46" i="117"/>
  <c r="B38" i="117"/>
  <c r="E34" i="117"/>
  <c r="E33" i="117"/>
  <c r="G253" i="115"/>
  <c r="D251" i="115"/>
  <c r="D248" i="115"/>
  <c r="D247" i="115"/>
  <c r="D246" i="115"/>
  <c r="G245" i="115"/>
  <c r="A245" i="115"/>
  <c r="D241" i="115"/>
  <c r="D240" i="115"/>
  <c r="D238" i="115"/>
  <c r="D236" i="115"/>
  <c r="D235" i="115"/>
  <c r="D234" i="115"/>
  <c r="D232" i="115"/>
  <c r="D231" i="115"/>
  <c r="D230" i="115"/>
  <c r="D229" i="115"/>
  <c r="D228" i="115"/>
  <c r="D226" i="115"/>
  <c r="D225" i="115"/>
  <c r="G206" i="115"/>
  <c r="D204" i="115"/>
  <c r="D202" i="115"/>
  <c r="G199" i="115"/>
  <c r="A199" i="115"/>
  <c r="D198" i="115"/>
  <c r="D197" i="115"/>
  <c r="D196" i="115"/>
  <c r="D195" i="115"/>
  <c r="D193" i="115"/>
  <c r="D191" i="115"/>
  <c r="D190" i="115"/>
  <c r="D189" i="115"/>
  <c r="A76" i="115"/>
  <c r="C64" i="115"/>
  <c r="C58" i="115"/>
  <c r="A42" i="115"/>
  <c r="C26" i="114"/>
  <c r="C25" i="114"/>
  <c r="C24" i="114"/>
  <c r="C22" i="114"/>
  <c r="C21" i="114"/>
  <c r="D28" i="113"/>
  <c r="F32" i="114" l="1"/>
  <c r="G207" i="115"/>
  <c r="D245" i="115"/>
  <c r="G254" i="115"/>
  <c r="D199" i="115"/>
  <c r="D206" i="115"/>
  <c r="D253" i="115"/>
  <c r="E50" i="117"/>
  <c r="B76" i="115"/>
  <c r="C76" i="115"/>
  <c r="C36" i="114"/>
  <c r="C42" i="115"/>
  <c r="E60" i="117"/>
  <c r="D254" i="115" l="1"/>
  <c r="G258" i="115"/>
  <c r="D207" i="115"/>
  <c r="D36" i="114"/>
  <c r="D258" i="115" l="1"/>
  <c r="G88" i="115"/>
  <c r="E13" i="80" l="1"/>
  <c r="F22" i="81" l="1"/>
  <c r="E28" i="75" l="1"/>
  <c r="F33" i="93" l="1"/>
  <c r="D84" i="75" l="1"/>
  <c r="E84" i="75"/>
  <c r="F18" i="81" l="1"/>
  <c r="F17" i="81"/>
  <c r="F16" i="81"/>
  <c r="F15" i="81"/>
  <c r="F14" i="81"/>
  <c r="F13" i="81"/>
  <c r="F12" i="81"/>
  <c r="F13" i="80" l="1"/>
  <c r="D13" i="80"/>
  <c r="G13" i="80" l="1"/>
  <c r="F14" i="61" l="1"/>
  <c r="F15" i="61"/>
  <c r="D144" i="75"/>
  <c r="F145" i="75" s="1"/>
  <c r="D28" i="75"/>
  <c r="I28" i="75" s="1"/>
  <c r="F13" i="61"/>
  <c r="F85" i="75" l="1"/>
  <c r="B44" i="126" l="1"/>
  <c r="H129" i="127"/>
</calcChain>
</file>

<file path=xl/comments1.xml><?xml version="1.0" encoding="utf-8"?>
<comments xmlns="http://schemas.openxmlformats.org/spreadsheetml/2006/main">
  <authors>
    <author>computer</author>
  </authors>
  <commentList>
    <comment ref="D58" authorId="0">
      <text>
        <r>
          <rPr>
            <b/>
            <sz val="9"/>
            <color indexed="81"/>
            <rFont val="Tahoma"/>
            <family val="2"/>
          </rPr>
          <t>computer: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<sst xmlns="http://schemas.openxmlformats.org/spreadsheetml/2006/main" count="1223" uniqueCount="780">
  <si>
    <t>เลขที่เช็ค</t>
  </si>
  <si>
    <t>จำนวนเงิน</t>
  </si>
  <si>
    <t>ผู้จัดทำ</t>
  </si>
  <si>
    <t>รหัส</t>
  </si>
  <si>
    <t>บัญชี</t>
  </si>
  <si>
    <t>บาท</t>
  </si>
  <si>
    <t xml:space="preserve"> </t>
  </si>
  <si>
    <t>วันที่</t>
  </si>
  <si>
    <t>เดบิท</t>
  </si>
  <si>
    <t>เครดิต</t>
  </si>
  <si>
    <t>รวมเดือนนี้</t>
  </si>
  <si>
    <t>รวมตั้งแต่ต้นปี</t>
  </si>
  <si>
    <t>รายการ</t>
  </si>
  <si>
    <t>รหัสบัญชี</t>
  </si>
  <si>
    <t>ใบผ่านรายการบัญชีมาตรฐาน</t>
  </si>
  <si>
    <t>ฝ่าย ……………………………..</t>
  </si>
  <si>
    <t>จนถึงปัจจุบัน</t>
  </si>
  <si>
    <t>ประมาณการ</t>
  </si>
  <si>
    <t>เกิดขึ้นจริง</t>
  </si>
  <si>
    <t>เดือนนี้</t>
  </si>
  <si>
    <t>ยอดยกมา</t>
  </si>
  <si>
    <t>ภาษีอากร</t>
  </si>
  <si>
    <t>รายได้จากทรัพย์สิน</t>
  </si>
  <si>
    <t>รายได้จากสาธารณูปโภคและการพาณิชย์</t>
  </si>
  <si>
    <t>รายได้เบ็ดเตล็ด</t>
  </si>
  <si>
    <t>ภาษีจัดสรร</t>
  </si>
  <si>
    <t>เงินอุดหนุน</t>
  </si>
  <si>
    <t>รายจ่าย</t>
  </si>
  <si>
    <t>งบประทบยอดเงินฝากธนาคาร</t>
  </si>
  <si>
    <t xml:space="preserve">  บวก  :   เงินฝากระหว่างทาง</t>
  </si>
  <si>
    <t>วันที่ฝากธนาคาร</t>
  </si>
  <si>
    <t xml:space="preserve"> หัก  :  เช็คจ่ายที่ผู้รับยังไม่นำมาขึ้นเงินกับธนาคาร</t>
  </si>
  <si>
    <t xml:space="preserve">  ผู้จัดทำ</t>
  </si>
  <si>
    <t xml:space="preserve">  ผู้ตรวจสอบ</t>
  </si>
  <si>
    <t>รายได้จากทุน</t>
  </si>
  <si>
    <t>เงินเดือน</t>
  </si>
  <si>
    <t>ค่าจ้างประจำ</t>
  </si>
  <si>
    <t>ค่าจ้างชั่วคราว</t>
  </si>
  <si>
    <t>ค่าตอบแทน</t>
  </si>
  <si>
    <t>ค่าใช้สอย</t>
  </si>
  <si>
    <t>ค่าวัสดุ</t>
  </si>
  <si>
    <t>ค่าสาธารณูปโภค</t>
  </si>
  <si>
    <t>เงินสะสม</t>
  </si>
  <si>
    <t>รวม</t>
  </si>
  <si>
    <t>เงินค้ำประกันสัญญา</t>
  </si>
  <si>
    <t>เงินสด</t>
  </si>
  <si>
    <t xml:space="preserve">งบทดลอง  </t>
  </si>
  <si>
    <t>งบกลาง</t>
  </si>
  <si>
    <t>ค่าครุภัณฑ์</t>
  </si>
  <si>
    <t>ค่าที่ดินและสิ่งก่อสร้าง</t>
  </si>
  <si>
    <t>องค์การบริหารส่วนตำบลเมืองนาท</t>
  </si>
  <si>
    <t>รายจ่ายค้างจ่าย</t>
  </si>
  <si>
    <t>ลูกหนี้เงินยืมงบประมาณ</t>
  </si>
  <si>
    <t>เดบิท  บ/ช เงินรายรับ</t>
  </si>
  <si>
    <t xml:space="preserve">                               ภาษีบำรุงท้องที่</t>
  </si>
  <si>
    <t xml:space="preserve">                               ดอกเบี้ย</t>
  </si>
  <si>
    <t xml:space="preserve">                               ค่าขายแบบแปลน</t>
  </si>
  <si>
    <t xml:space="preserve">                               ภาษีมูลค่าเพิ่ม   พรบ. แผนฯ</t>
  </si>
  <si>
    <t xml:space="preserve">                               ภาษีมูลค่าเพิ่ม 1 ใน 9</t>
  </si>
  <si>
    <t xml:space="preserve">                               ภาษีสุรา</t>
  </si>
  <si>
    <t xml:space="preserve">                               ภาษีสรรพสามิต</t>
  </si>
  <si>
    <t xml:space="preserve">                               ค่าภาคหลวงแร่</t>
  </si>
  <si>
    <t xml:space="preserve">                               ค่าภาคหลวงปิโตรเลียม</t>
  </si>
  <si>
    <t xml:space="preserve">องค์การบริหารส่วนตำบลเมืองนาท </t>
  </si>
  <si>
    <t xml:space="preserve"> ธนาคารเพื่อการเกษตรและสหกรณ์การเกษตร  สาขาขามสะแกแสง</t>
  </si>
  <si>
    <t xml:space="preserve">   เลขที่บัญชี  …...…291  -  2 -  49401  -  5……...</t>
  </si>
  <si>
    <t xml:space="preserve">                 เงินฝากธนาคาร  ธกส. - ออมทรัพย์</t>
  </si>
  <si>
    <t xml:space="preserve">                               ภาษีธุรกิจเฉพาะ</t>
  </si>
  <si>
    <t>เงินทุนสำรองเงินสะสม</t>
  </si>
  <si>
    <t xml:space="preserve">                             บ/ชเงินรายรับ</t>
  </si>
  <si>
    <t>ครุภัณฑ์</t>
  </si>
  <si>
    <t xml:space="preserve">                 เงินฝากธนาคาร  ธกส. - เศรษฐกิจชุมชน</t>
  </si>
  <si>
    <t>ที่ดินและสิ่งก่อสร้าง</t>
  </si>
  <si>
    <t xml:space="preserve">                               ค่าปรับผิดสัญญา</t>
  </si>
  <si>
    <t xml:space="preserve">                               ค่าธรรมเนียมปิดประกาศ</t>
  </si>
  <si>
    <t xml:space="preserve">                               รายได้เบ็ดเตล็ด</t>
  </si>
  <si>
    <t>บวก  รายการจ่ายเช็คเนื่องจากธนาคารตัดบัญชีไม่ครบ</t>
  </si>
  <si>
    <t>ตามรายการที่จ่ายเช็ค</t>
  </si>
  <si>
    <t xml:space="preserve">                 เงินฝากธนาคาร  ธกส. - โครงการถ่ายโอน</t>
  </si>
  <si>
    <t xml:space="preserve">                               ค่าปรับผิดสัญญาจราจร</t>
  </si>
  <si>
    <t>องค์การบริหารส่วนตำบลเมืองนาท  อำเภอขามสะแกแสง  จังหวัดนครราชสีมา</t>
  </si>
  <si>
    <t>หมายเหตุ</t>
  </si>
  <si>
    <t>รวมทั้งสิ้น</t>
  </si>
  <si>
    <t>รายจ่ายอื่น</t>
  </si>
  <si>
    <t>บ/ช เงินรับฝาก     -  ภาษีหัก   ณ  ที่จ่าย</t>
  </si>
  <si>
    <t>คงเหลือ</t>
  </si>
  <si>
    <t xml:space="preserve">  หัก  :    รายการกระทบยอดอื่น  ๆ</t>
  </si>
  <si>
    <t>รายจ่ายรอจ่าย</t>
  </si>
  <si>
    <t>หมายเหตุ 1</t>
  </si>
  <si>
    <t>รายได้จัดเก็บเอง</t>
  </si>
  <si>
    <t>หมวดภาษีอากร</t>
  </si>
  <si>
    <t>(1) ภาษีโรงเรือนและทีดิน</t>
  </si>
  <si>
    <t>(2) ภาษีบำรุงท้องที่</t>
  </si>
  <si>
    <t>(3) ภาษีป้าย</t>
  </si>
  <si>
    <t>(4) อากรการฆ่าสัตว์</t>
  </si>
  <si>
    <t>(6) ภาษีบำรุง อบจ.จากสถานค้าปลีกน้ำมัน</t>
  </si>
  <si>
    <t>(5) ภาษีบำรุง อบจ.จากสถานค้าปลีกยาสูบ</t>
  </si>
  <si>
    <t>หมวดค่าธรรมเนียม ค่าปรับและใบอนุญาต</t>
  </si>
  <si>
    <t>(1) ค่าธรรมเนียมเกี่ยวกับควบคุมการฆ่าสัตว์และจำหน่ายเนื้อสัตว์</t>
  </si>
  <si>
    <t>(2) ค่าธรรมเนียมเกี่ยวกับใบอนุญาตการขายสุรา</t>
  </si>
  <si>
    <t>(3) ค่าธรรมเนียมเกี่ยวกับใบอนุญาตการพนัน</t>
  </si>
  <si>
    <t>(4) ค่าธรรมเนียมเกี่ยวกับการจัดระเบียบจอดยานยนต์</t>
  </si>
  <si>
    <t>(5) ค่าธรรมเนียมเกี่ยวกับการควบคุมอาคาร</t>
  </si>
  <si>
    <t>(6) ค่าธรรมเนียมเก็บและขนขยะมูลฝอย</t>
  </si>
  <si>
    <t>(7) ค่าธรรมเนียมเก็บและขนอุจจาระหรือสิ่งปฏิกูล</t>
  </si>
  <si>
    <t>(9) ค่าธรรมเนียมเกี่ยวกับสุสานและฌาปนสถาน</t>
  </si>
  <si>
    <t>(11) ค่าธรรมเนียมเกี่ยวกับการทะเบียนราษฎร</t>
  </si>
  <si>
    <t>(12) ค่าธรรมเนียมเกี่ยวกับบัตรประจำตัวประชาชน</t>
  </si>
  <si>
    <t>(13) ค่าธรรมเนียมเกี่ยวกับโรคพิษสุนัขบ้า</t>
  </si>
  <si>
    <t>(15) ค่าธรรมเนียมบำรุง อบจ.จากผู้เข้าพักโรงแรม</t>
  </si>
  <si>
    <t>(17) ค่าปรับผู้กระทำผิดกฎหมายจราจรทางบก</t>
  </si>
  <si>
    <t>(16) ค่าปรับผู้กระทำผิดกฎหมายการจัดระเบียบจอดยานยนต์</t>
  </si>
  <si>
    <t>(18) ค่าปรับผู้กระทำผิดกฎหมายการป้องกันและระงับอัคคีภัย</t>
  </si>
  <si>
    <t>(19) ค่าปรับผู้กระทำผิดกฎหมายและข้อบังคับท้องถิ่น</t>
  </si>
  <si>
    <t>(20) ค่าปรับการผิดสัญญา</t>
  </si>
  <si>
    <t>(21) ค่าปรับอื่นๆ</t>
  </si>
  <si>
    <t>(25) ค่าใบอนุญาตจำหน่ายสินค้าในที่หรือทางสาธารณะ</t>
  </si>
  <si>
    <t>(26) ค่าใบอนุญาตเกี่ยวกับการควบคุมอาคาร</t>
  </si>
  <si>
    <t>(27) ค่าใบอนุญาตเกี่ยวกับการโฆษณาโดยใช้เครื่องขยายเสียง</t>
  </si>
  <si>
    <t>(28) ค่าใบอนุญาตอื่นๆ</t>
  </si>
  <si>
    <t>หมวดรายได้จากทรัพย์สิน</t>
  </si>
  <si>
    <t>(1) ค่าเช่าที่ดิน</t>
  </si>
  <si>
    <t>(2) ค่าเช่าหรือค่าบริการสถานที่</t>
  </si>
  <si>
    <t>(3) ดอกเบี้ย</t>
  </si>
  <si>
    <t>(4) เงินปันผลหรือเงินรางวัลต่างๆ</t>
  </si>
  <si>
    <t>(5) ค่าตอบแทนตามที่กฎหมายกำหนด</t>
  </si>
  <si>
    <t>หมวดรายได้จากสาธารณูปโภคและการพาณิชย์</t>
  </si>
  <si>
    <t>(1) เงินช่วยเหลือท้องถิ่นจากกิจการเฉพาะการ</t>
  </si>
  <si>
    <t>(2) เงินสะสมจากการโอนกิจการสาธารณูปโภคหรือการพาณิชย์</t>
  </si>
  <si>
    <t>(3) รายได้จากสาธารณูปโภคและการพาณิชย์</t>
  </si>
  <si>
    <t>หมวดรายได้เบ็ดเตล็ด</t>
  </si>
  <si>
    <t>(1) เงินที่มีผู้อุทิศให้</t>
  </si>
  <si>
    <t>(2) ค่าขายแบบแปลน</t>
  </si>
  <si>
    <t>(3) ค่าเขียนแบบแปลน</t>
  </si>
  <si>
    <t>(4) ค่าจำหน่ายแบบพิมพ์และคำร้อง</t>
  </si>
  <si>
    <t>(5) ค่ารับรองสำเนาและถ่ายเอกสาร</t>
  </si>
  <si>
    <t>(7) รายได้เบ็ดเตล็ดอื่นๆ</t>
  </si>
  <si>
    <t>หมวดรายได้จากทุน</t>
  </si>
  <si>
    <t>(1) ค่าขายทอดตลาดทรัพย์สิน</t>
  </si>
  <si>
    <t>รายได้ที่รัฐบาลเก็บแล้วจัดสรรให้องค์กรปกครองส่วนท้องถิ่น หมวดภาษีจัดสรร</t>
  </si>
  <si>
    <t>(1) ภาษีมูลค่าเพิ่ม</t>
  </si>
  <si>
    <t>(2) ภาษีธุรกิจเฉพาะ</t>
  </si>
  <si>
    <t>(3) ภาษีสุราและเบียร์</t>
  </si>
  <si>
    <t>(4) ภาษีสรรพสามิต</t>
  </si>
  <si>
    <t>(5) ภาษีและค่าธรรมเนียมรถยนต์และล้อเลื่อน</t>
  </si>
  <si>
    <t>(7) ภาษีการพนัน</t>
  </si>
  <si>
    <t>(8) ค่าภาคหลวงแร่</t>
  </si>
  <si>
    <t>(9) ค่าภาคหลวงปิโตรเลียม</t>
  </si>
  <si>
    <t>(10) อื่นๆ</t>
  </si>
  <si>
    <t>รายได้ที่รัฐบาลอุดหนุนให้องค์กรปกครองส่วนท้องถิ่น หมวดเงินอุดหนุน</t>
  </si>
  <si>
    <t>0100</t>
  </si>
  <si>
    <t>0120</t>
  </si>
  <si>
    <t>0200</t>
  </si>
  <si>
    <t>0250</t>
  </si>
  <si>
    <t>0300</t>
  </si>
  <si>
    <t>0350</t>
  </si>
  <si>
    <t>1000</t>
  </si>
  <si>
    <t>รับจริงทั้งปี</t>
  </si>
  <si>
    <t xml:space="preserve"> ธนาคารกรุงไทย  สาขานครราชสีมา</t>
  </si>
  <si>
    <t>หัก  :   เงินโอนที่ยังไม่รับทราบบัญชี</t>
  </si>
  <si>
    <t xml:space="preserve">  บวก  :   หรือ (หัก)  รายการกระทบยอดอื่น  ๆ</t>
  </si>
  <si>
    <t xml:space="preserve">   เลขที่บัญชี  …...…301-3-09120-7</t>
  </si>
  <si>
    <t>งบประทบยอดเงินฝากธนาคาร - ออมทรัพย์</t>
  </si>
  <si>
    <t>ชื่อบัญชี  เงินทุนโครงการเศรษฐกิจชุมชน อบต.เมืองนาท</t>
  </si>
  <si>
    <t xml:space="preserve">   เลขที่บัญชี  …...…291  -  2 -  56813  -  5……...</t>
  </si>
  <si>
    <t>ชื่อบัญชี องค์การบริหารส่วนตำบลเมืองนาท</t>
  </si>
  <si>
    <t>งบประทบยอดเงินฝากธนาคาร-ออมทรัพย์</t>
  </si>
  <si>
    <t xml:space="preserve">                               ค่าใบอนุญาตเกี่ยวกับการควบคุมอาคาร</t>
  </si>
  <si>
    <t xml:space="preserve">                               ผู้บันทึกบัญชี                                  </t>
  </si>
  <si>
    <t xml:space="preserve">                      ผู้อนุมัติ</t>
  </si>
  <si>
    <t xml:space="preserve">                        บัญชีเงินรับฝาก - ภาษีหัก ณ ที่จ่าย</t>
  </si>
  <si>
    <t>.</t>
  </si>
  <si>
    <t>ลูกหนี้เงินยืมเงินสะสม</t>
  </si>
  <si>
    <t xml:space="preserve">รายจ่ายค้างจ่าย  </t>
  </si>
  <si>
    <t xml:space="preserve">  เดบิท         เงินสด</t>
  </si>
  <si>
    <t xml:space="preserve">                  เครดิต    เงินสด</t>
  </si>
  <si>
    <t xml:space="preserve">  เดบิท  งบกลาง   </t>
  </si>
  <si>
    <t xml:space="preserve">                  เครดิต      ภาษีโรงเรือนและที่ดิน</t>
  </si>
  <si>
    <t xml:space="preserve">                               ค่าธรรมเนียมเกี่ยวกับการควบคุมอาคาร</t>
  </si>
  <si>
    <t xml:space="preserve">                               เงินรางวัล</t>
  </si>
  <si>
    <t>(29) ค่าธรรมเนียมอื่นๆ</t>
  </si>
  <si>
    <t xml:space="preserve">                          -  เงินค้ำประกันสัญญา</t>
  </si>
  <si>
    <t xml:space="preserve">                          -  ภบท. 5 %</t>
  </si>
  <si>
    <t xml:space="preserve">                          -  ภบท. 6 %</t>
  </si>
  <si>
    <t xml:space="preserve">                               ค่าปรับอื่น</t>
  </si>
  <si>
    <t>หัก  :    รายการกระทบยอดอื่น  ๆ</t>
  </si>
  <si>
    <t>รับ</t>
  </si>
  <si>
    <t>จ่าย</t>
  </si>
  <si>
    <t xml:space="preserve">                           บัญชีเงินทุนโครงการเศรษฐกิจชุมชน</t>
  </si>
  <si>
    <t xml:space="preserve">  ลงชื่อ ……………..................……………….</t>
  </si>
  <si>
    <t xml:space="preserve">  ลงชื่อ ………………………......................…….</t>
  </si>
  <si>
    <t xml:space="preserve">  ลงชื่อ …………………………......................….</t>
  </si>
  <si>
    <t xml:space="preserve">                           ลูกหนี้เงินยืมงบประมาณ</t>
  </si>
  <si>
    <t xml:space="preserve">                               ค่าธรรมเนียมจดทะเบียนสิทธิฯและนิติกรรมที่ดิน</t>
  </si>
  <si>
    <t xml:space="preserve">                                                       ใบผ่านรายการบัญชีทั่วไป</t>
  </si>
  <si>
    <t>ฝ่าย.........................................</t>
  </si>
  <si>
    <t>(6) ค่าธรรมเนียมจดทะเบียนอสังหาริมทรัพย์และนิติกรรมที่ดิน</t>
  </si>
  <si>
    <t xml:space="preserve">       ตำแหน่ง   นักวิชาการเงินและบัญชี</t>
  </si>
  <si>
    <t>รวมรายได้ทั้งสิ้น</t>
  </si>
  <si>
    <t xml:space="preserve">                               ค่าธรรมเนียมเก็บและขนสิ่งปฏิกูลมูลฝอย</t>
  </si>
  <si>
    <t>รายละเอียดลูกหนี้เงินทุนเศรษฐกิจชุมชน</t>
  </si>
  <si>
    <t>ลำดับที่</t>
  </si>
  <si>
    <t>หมู่ที่</t>
  </si>
  <si>
    <t>เงินต้น</t>
  </si>
  <si>
    <t>รับชำระ</t>
  </si>
  <si>
    <t>กลุ่มส่งเสริมอาชีพกลุ่มชาวนา(ปลูกข้าวพันธ์ดี)</t>
  </si>
  <si>
    <t xml:space="preserve">                           ลูกหนี้เงินยืมเงินสะสม</t>
  </si>
  <si>
    <t xml:space="preserve">   เลขที่บัญชี  …...…301-6-09587-4</t>
  </si>
  <si>
    <t xml:space="preserve">                           ลูกหนี้-โครงการเศรษฐกิจชุมชน</t>
  </si>
  <si>
    <t>งบประทบยอดเงินฝากธนาคาร - กระแสรายวัน</t>
  </si>
  <si>
    <t xml:space="preserve"> - พรบ. กำหนดแผนฯจากภาษีมูลค่าเพิ่ม</t>
  </si>
  <si>
    <t xml:space="preserve">                                </t>
  </si>
  <si>
    <t xml:space="preserve">                         </t>
  </si>
  <si>
    <t>ธ. กรุงไทย  -  กระแสรายวัน 301-6-09587-4</t>
  </si>
  <si>
    <t xml:space="preserve">        ลงชื่อ ………………….....................…</t>
  </si>
  <si>
    <t xml:space="preserve">                                เงินอุดหนุนทั่วไป-เบี้ยยังชีพผู้ป่วยเอดส์</t>
  </si>
  <si>
    <t xml:space="preserve"> รวม</t>
  </si>
  <si>
    <t>งบประทบยอดเงินฝากธนาคาร-กระแสรายวัน</t>
  </si>
  <si>
    <t xml:space="preserve">   เลขที่บัญชี  …...…291  -5 - 00026 -3……...</t>
  </si>
  <si>
    <t xml:space="preserve">                        บัญชีเงินรับฝาก-ประกันสังคม</t>
  </si>
  <si>
    <t xml:space="preserve">                          - เงินสมทบประกันสังคม</t>
  </si>
  <si>
    <t xml:space="preserve">   องค์การบริหารส่วนตำบลเมืองนาท    </t>
  </si>
  <si>
    <t xml:space="preserve">  - (1 ใน 9)</t>
  </si>
  <si>
    <t xml:space="preserve">                               เงินอุดหนุนทั่วไป -เบี้ยยังชีพคนชรา</t>
  </si>
  <si>
    <t xml:space="preserve">                               เงินอุดหนุนทั่วไป - ผู้พิการหรือทุพลภาพ</t>
  </si>
  <si>
    <t xml:space="preserve">                               เงินอุดหนุนทั่วไป - สนับสนุนศพด.</t>
  </si>
  <si>
    <t xml:space="preserve">                               เงินอุดหนุนทั่วไป -สนับสนุนอาหารกลางวัน</t>
  </si>
  <si>
    <t xml:space="preserve">                               เงินอุดหนุนทั่วไป </t>
  </si>
  <si>
    <t>2000</t>
  </si>
  <si>
    <t>เงินอุดหนุนเฉพาะกิจ</t>
  </si>
  <si>
    <t xml:space="preserve">                               ค่าธรรมเนียมขออนุญาตขายสุรา</t>
  </si>
  <si>
    <t xml:space="preserve">  ลงชื่อ ………………...............……………………</t>
  </si>
  <si>
    <t xml:space="preserve">  ลงชื่อ ……………………..........……….</t>
  </si>
  <si>
    <t xml:space="preserve">                               เงินอุดหนุนทั่วไป -สนับสนุนอาหารเสริม(นม)</t>
  </si>
  <si>
    <t xml:space="preserve">                               ภาษีและค่าธรรเนียมล้อเลื่อน</t>
  </si>
  <si>
    <t>หรือพื้นที่ใด ซึ่งมีพื้นที่ไม่เกิน 200 ตร.ม.</t>
  </si>
  <si>
    <t>ตั้งสถานที่จำหน่ายอาหารหรือสถานที่สะสมอาหารในอาคาร</t>
  </si>
  <si>
    <t>หรือโปรยแผ่นประกาศเพื่อโฆษณาแก่ประชาชน</t>
  </si>
  <si>
    <t>(10) ค่าธรรมเนียมปิดแผ่นป้ายประกาศหรือเขียนข้อความ</t>
  </si>
  <si>
    <t>(8) ค่าธรรมเนียมในการออกหนังสือรับรองการแจ้งการจัด</t>
  </si>
  <si>
    <t>สิ่งแวดล้อมแห่งชาติ</t>
  </si>
  <si>
    <t>(14) ค่าธรรมเนียมเกี่ยวกับการส่งเสริมและรักษาคุณภาพ</t>
  </si>
  <si>
    <t>อาหารในอาคารหรือพื้นที่ใด ซี่งมีพื้นที่เกิน 200 ตร.ม.</t>
  </si>
  <si>
    <t>(24) ค่าใบอนุญาตจัดตั้งสถานที่จำหน่ายอาหารหรือสถานที่สะสม</t>
  </si>
  <si>
    <t>สุขภาพ</t>
  </si>
  <si>
    <t>(30) ค่าอนุญาตให้ใช้สถานที่ประกอบกิจการที่เป็นอันตรายต่อ</t>
  </si>
  <si>
    <r>
      <t xml:space="preserve">    </t>
    </r>
    <r>
      <rPr>
        <b/>
        <u/>
        <sz val="16"/>
        <rFont val="TH SarabunPSK"/>
        <family val="2"/>
      </rPr>
      <t>คำอธิบาย</t>
    </r>
    <r>
      <rPr>
        <b/>
        <sz val="16"/>
        <rFont val="TH SarabunPSK"/>
        <family val="2"/>
      </rPr>
      <t xml:space="preserve">   เพื่อบันทึก</t>
    </r>
  </si>
  <si>
    <t xml:space="preserve">                                เงินอุดหนุนทั่วไป- ส่งเสริมศักยภาพการศึกษา</t>
  </si>
  <si>
    <t xml:space="preserve">                             บ/ชเงินรับฝาก -  ภาษีหัก ณ  ที่จ่าย</t>
  </si>
  <si>
    <t xml:space="preserve">                               ค่าใบอนุญาตให้ใช้สถานที่ประกอบกิจการที่ฯ</t>
  </si>
  <si>
    <t xml:space="preserve">                               ค่าใบอนุญาตรับทำเก็บและขนสิ่งปฎิกูลมูลฝอย</t>
  </si>
  <si>
    <t>ธ. ธกส.     -  ออมทรัพย์ 291-2-49401-5</t>
  </si>
  <si>
    <r>
      <t xml:space="preserve"> </t>
    </r>
    <r>
      <rPr>
        <u/>
        <sz val="16"/>
        <rFont val="TH SarabunPSK"/>
        <family val="2"/>
      </rPr>
      <t>วันที่ลงบัญชี</t>
    </r>
  </si>
  <si>
    <r>
      <t>บวก  :</t>
    </r>
    <r>
      <rPr>
        <sz val="16"/>
        <rFont val="TH SarabunPSK"/>
        <family val="2"/>
      </rPr>
      <t xml:space="preserve">   เงินฝากระหว่างทาง</t>
    </r>
  </si>
  <si>
    <r>
      <t xml:space="preserve">บวก : </t>
    </r>
    <r>
      <rPr>
        <sz val="16"/>
        <rFont val="TH SarabunPSK"/>
        <family val="2"/>
      </rPr>
      <t xml:space="preserve"> รายการจ่ายเช็คเนื่องจากธนาคารตัดบัญชีไม่ครบ</t>
    </r>
  </si>
  <si>
    <r>
      <t xml:space="preserve"> </t>
    </r>
    <r>
      <rPr>
        <u/>
        <sz val="16"/>
        <rFont val="TH SarabunPSK"/>
        <family val="2"/>
      </rPr>
      <t>วันที่</t>
    </r>
  </si>
  <si>
    <r>
      <t xml:space="preserve">    </t>
    </r>
    <r>
      <rPr>
        <b/>
        <u/>
        <sz val="15"/>
        <rFont val="TH SarabunPSK"/>
        <family val="2"/>
      </rPr>
      <t>คำอธิบาย</t>
    </r>
    <r>
      <rPr>
        <b/>
        <sz val="15"/>
        <rFont val="TH SarabunPSK"/>
        <family val="2"/>
      </rPr>
      <t xml:space="preserve">   เพื่อบันทึก</t>
    </r>
  </si>
  <si>
    <r>
      <t xml:space="preserve">    </t>
    </r>
    <r>
      <rPr>
        <b/>
        <u/>
        <sz val="14"/>
        <rFont val="TH SarabunPSK"/>
        <family val="2"/>
      </rPr>
      <t>คำอธิบาย</t>
    </r>
    <r>
      <rPr>
        <b/>
        <sz val="14"/>
        <rFont val="TH SarabunPSK"/>
        <family val="2"/>
      </rPr>
      <t xml:space="preserve">   เพื่อบันทึก</t>
    </r>
  </si>
  <si>
    <t xml:space="preserve">  (นางสาวชุติกาญจน์  จู๋หมื่นไวย)</t>
  </si>
  <si>
    <t>ตำแหน่ง ผู้อำนวยการกองคลัง</t>
  </si>
  <si>
    <t xml:space="preserve"> ตำแหน่ง ผู้อำนวยการกองคลัง</t>
  </si>
  <si>
    <t xml:space="preserve">  (นางสาวชุติกาญจน์   จู๋หมื่นไวย)</t>
  </si>
  <si>
    <t xml:space="preserve"> ตำแหน่ง  ผู้อำนวยการกองคลัง</t>
  </si>
  <si>
    <t xml:space="preserve">                ( นางสาวชุติกาญจน์  จู๋หมื่นไวย )</t>
  </si>
  <si>
    <t xml:space="preserve">  ตำแหน่ง         ผู้อำนวยการกองคลัง</t>
  </si>
  <si>
    <t xml:space="preserve">                  ( นางสาวชุติกาญจน์  จู๋หมื่นไวย)</t>
  </si>
  <si>
    <t xml:space="preserve">  ตำแหน่ง          ผู้อำนวยการกองคลัง</t>
  </si>
  <si>
    <t xml:space="preserve">               ( นางสาวชุติกาญจน์  จู๋หมื่นไวย)</t>
  </si>
  <si>
    <t xml:space="preserve">    ตำแหน่ง          ผู้อำนวยการกองคลัง</t>
  </si>
  <si>
    <t xml:space="preserve">                       ตามอำนาจหน้าที่</t>
  </si>
  <si>
    <t>(1) เงินอุดหนุนทั่วไป (ยอดรวม)</t>
  </si>
  <si>
    <t>2.เงินอุดหนุนทั่วไประบุวัตถุประสงค์ (ยอดรวม)</t>
  </si>
  <si>
    <t xml:space="preserve">    (2.2)  เงินอุดหนุนทั่วไป-สนับสนุนศพด.-จัดการเรียนการสอน</t>
  </si>
  <si>
    <t xml:space="preserve">    (2.3) เงินอุดหนุนทั่วไป-สนับสนุนศพด.พนักงานผู้ดูแลเด็ก</t>
  </si>
  <si>
    <t xml:space="preserve">    (2.4) เงินอุดหนุนทั่วไป(เบี้ยยังชีพคนชรา)</t>
  </si>
  <si>
    <t xml:space="preserve">    (2.5) เงินอุดหนุนทั่วไป(เบี้ยยังชีพผู้พิการหรือทุพพลภาพ)</t>
  </si>
  <si>
    <t>ลำดับ</t>
  </si>
  <si>
    <t>โครงการ</t>
  </si>
  <si>
    <t>วันครบกำหนด</t>
  </si>
  <si>
    <t>ผู้รับจ้าง</t>
  </si>
  <si>
    <t>โครงการก่อสร้างถนน คสล.บ้านหนองไร่ หมู่ 7</t>
  </si>
  <si>
    <t>หจก.นับสิบการโยธา</t>
  </si>
  <si>
    <r>
      <t xml:space="preserve">                                           ..................................................</t>
    </r>
    <r>
      <rPr>
        <sz val="14"/>
        <rFont val="TH SarabunPSK"/>
        <family val="2"/>
      </rPr>
      <t>ผู้จัดทำบัญชี/ผู้บันทึกบัญชี</t>
    </r>
  </si>
  <si>
    <t xml:space="preserve">                                           ...................................................ผู้จัดทำ/ผู้บันทึกบัญชี</t>
  </si>
  <si>
    <t xml:space="preserve"> (นางสาวชุติกาญจน์  จู๋หมื่นไวย)           </t>
  </si>
  <si>
    <t xml:space="preserve">ตำแหน่ง  ผู้อำนวยการกองคลัง           </t>
  </si>
  <si>
    <t xml:space="preserve">             เห็นควรให้ปรับปรุงรายการข้างต้น      </t>
  </si>
  <si>
    <t>โครงการก่อสร้างถนน คสล. บ้านโนนข้าวตาก หมู่ที่ 9</t>
  </si>
  <si>
    <t>โครงการก่อสร้างถังกรองประปา หมู่ 10</t>
  </si>
  <si>
    <t>หจก. ราชสีมารุ่งเสถียร</t>
  </si>
  <si>
    <t>ยอดตามงบ</t>
  </si>
  <si>
    <t>หมายเหตุ 3</t>
  </si>
  <si>
    <t xml:space="preserve">                               เงินอุดหนุนทั่วไป - ค่าจัดการเรียนการสอน</t>
  </si>
  <si>
    <t>เงินอุดหนุนทั่วไป</t>
  </si>
  <si>
    <t>หมายเหตุ  ๒</t>
  </si>
  <si>
    <t>รายละเอียด ประกอบรายงานรับ - จ่ายเงินสด</t>
  </si>
  <si>
    <t>1.  เงินภาษีหัก ณ ที่จ่าย</t>
  </si>
  <si>
    <t xml:space="preserve">2.  เงินประกันสัญญา  </t>
  </si>
  <si>
    <t>3.  เงินค่าใช้จ่าย  ๕%</t>
  </si>
  <si>
    <t>4.  เงินส่วนลด  ๖ %</t>
  </si>
  <si>
    <t>6.  เงินรับฝาก- คนพิการ</t>
  </si>
  <si>
    <t>12.  เงินรับฝาก- ค่าปรับผิดสัญญา</t>
  </si>
  <si>
    <t>รวมเงินรับฝาก</t>
  </si>
  <si>
    <t>หมายเหตุ   ๓</t>
  </si>
  <si>
    <t xml:space="preserve">                                 รวมเดือนนี้</t>
  </si>
  <si>
    <t xml:space="preserve">                                 รวมทั้งปี</t>
  </si>
  <si>
    <t>รายได้จากรัฐบาลค้างรับ</t>
  </si>
  <si>
    <t>เงินอุดหนุนระบุวัตถุประสงค์</t>
  </si>
  <si>
    <t>อำเภอขามสะแกแสง     จังหวัดนครราชสีมา</t>
  </si>
  <si>
    <t>รายงาน รับ - จ่าย เงินสด</t>
  </si>
  <si>
    <t>เงินอุดหนุนระบุ</t>
  </si>
  <si>
    <t xml:space="preserve">รวม  </t>
  </si>
  <si>
    <t>วัตถุประสงค์/</t>
  </si>
  <si>
    <t xml:space="preserve">  (บาท)</t>
  </si>
  <si>
    <t>เฉพาะกิจ (บาท)</t>
  </si>
  <si>
    <r>
      <t>รายรับ</t>
    </r>
    <r>
      <rPr>
        <b/>
        <sz val="14"/>
        <rFont val="AngsanaUPC"/>
        <family val="1"/>
        <charset val="222"/>
      </rPr>
      <t xml:space="preserve"> (หมายเหตุ 1)</t>
    </r>
  </si>
  <si>
    <t>ค่าธรรมเนียม ค่าปรับและใบอนุญาต</t>
  </si>
  <si>
    <t>ลูกหนี้เงินยืม -  เงินสะสม</t>
  </si>
  <si>
    <t>ลูกหนี้เงินยืม -  เงินงบประมาณ</t>
  </si>
  <si>
    <t>700</t>
  </si>
  <si>
    <t>เงินรับฝาก (หมายเหตุ 2)</t>
  </si>
  <si>
    <t>รวมรายรับ</t>
  </si>
  <si>
    <t xml:space="preserve"> - ๒ -</t>
  </si>
  <si>
    <t>5000</t>
  </si>
  <si>
    <t>เงินเดือนข้าราชการการเมือง</t>
  </si>
  <si>
    <t>5100</t>
  </si>
  <si>
    <t>เงินเดือนข้าราชการประจำ</t>
  </si>
  <si>
    <t>5130</t>
  </si>
  <si>
    <t>5200</t>
  </si>
  <si>
    <t>5250</t>
  </si>
  <si>
    <t>5270</t>
  </si>
  <si>
    <t>5300</t>
  </si>
  <si>
    <t>รายจ่ายอื่น ๆ</t>
  </si>
  <si>
    <t>6450</t>
  </si>
  <si>
    <t>6500</t>
  </si>
  <si>
    <t>เงินสะสม  -  จ่ายขาดเงินสะสม</t>
  </si>
  <si>
    <t>งบกลาง - เบี้ยยังชีพผู้สุงอายุ</t>
  </si>
  <si>
    <t>งบกลาง - เบี้ยยังชีพผู้พิการ</t>
  </si>
  <si>
    <t>900</t>
  </si>
  <si>
    <t>รายจ่ายค้างจ่าย  (หมายเหตุ 3)</t>
  </si>
  <si>
    <t>600</t>
  </si>
  <si>
    <t xml:space="preserve">เงินอุดหนุนระบุวัตถุประสงค์ค้างจ่าย </t>
  </si>
  <si>
    <t>ลูกหนี้เงินยืม เงินงบประมาณ</t>
  </si>
  <si>
    <t>090</t>
  </si>
  <si>
    <t>รวมรายจ่าย</t>
  </si>
  <si>
    <t>สูงกว่า</t>
  </si>
  <si>
    <t>รายรับ                          รายจ่าย</t>
  </si>
  <si>
    <t>(ต่ำกว่า)</t>
  </si>
  <si>
    <t>ยอดยกไป</t>
  </si>
  <si>
    <t>องค์การบริหารส่วนตำบลหนองหอย</t>
  </si>
  <si>
    <t>อำเภอพระทองคำ     จังหวัดนครราชสีมา</t>
  </si>
  <si>
    <t>ปีงบประมาณ…2552.</t>
  </si>
  <si>
    <t xml:space="preserve">                                                        ประจำเดือน สิงหาคม  พ.ศ.  2552</t>
  </si>
  <si>
    <t>รายรับงบเฉพาะการกิจการประปา</t>
  </si>
  <si>
    <t xml:space="preserve"> - 2 -</t>
  </si>
  <si>
    <t>6000</t>
  </si>
  <si>
    <t>7000</t>
  </si>
  <si>
    <t>5120</t>
  </si>
  <si>
    <t>6130</t>
  </si>
  <si>
    <t>6200</t>
  </si>
  <si>
    <t>6250</t>
  </si>
  <si>
    <t>6270</t>
  </si>
  <si>
    <t>6300</t>
  </si>
  <si>
    <t>5450</t>
  </si>
  <si>
    <t xml:space="preserve">…………………………..(ผู้จัดทำ)              …………………………(ผู้ตรวจสอบ)                     ...............................(ผู้ตรวจสอบ)      </t>
  </si>
  <si>
    <t xml:space="preserve">  (นางสาวลำจวน  สมบูรณ์นอก)                          (นางสาวชุติกาญจน์  จู๋หมื่นไวย)               </t>
  </si>
  <si>
    <t>(นายสมมิตร ขันธการุญวงศ์)</t>
  </si>
  <si>
    <t xml:space="preserve">เจ้าพนักงานการเงินและบัญชี                                        หัวหน้าส่วนการคลัง                </t>
  </si>
  <si>
    <t xml:space="preserve">    ปลัด อบต.หนองหอย</t>
  </si>
  <si>
    <t xml:space="preserve">     (นางสาวหทัยชนก  โพธิ์นอก)</t>
  </si>
  <si>
    <t xml:space="preserve">      นักวิชาการเงินและบัญชี</t>
  </si>
  <si>
    <t>(นางสาวหทัยชนก  โพธิ์นอก)</t>
  </si>
  <si>
    <t xml:space="preserve"> ตำแหน่ง นักวิชาการเงินและบัญชี</t>
  </si>
  <si>
    <t xml:space="preserve">       (นางสาวหทัยชนก  โพธิ์นอก)</t>
  </si>
  <si>
    <t>ตำแหน่ง นักวิชาการเงินและบัญชี</t>
  </si>
  <si>
    <t>หมายเหตุ    2</t>
  </si>
  <si>
    <t xml:space="preserve">บัญชีเงินรับฝาก </t>
  </si>
  <si>
    <t>2.  เงินประกันสัญญา  (ตามเอกสารแนบ)</t>
  </si>
  <si>
    <t>หมายเหตุ   3</t>
  </si>
  <si>
    <t xml:space="preserve">บัญชีเงินรายจ่ายค้างจ่าย </t>
  </si>
  <si>
    <t>รวมรายจ่างค้างจ่าย</t>
  </si>
  <si>
    <t>องค์การบริหารส่วนตำบลเมืองนาท   อำเภอขามสะแกแสง  จังหวัดนครราชสีมา</t>
  </si>
  <si>
    <t xml:space="preserve">เงินฝากธนาคาร   ประเภท  ออมทรัพย์ </t>
  </si>
  <si>
    <t>เงินฝากธนาคาร   ประเภท  กระแสรายวัน</t>
  </si>
  <si>
    <t>ลูกหนี้เงินยืมเงินงบประมาณ</t>
  </si>
  <si>
    <t>เงินเดือน  (ฝ่ายการเมือง)</t>
  </si>
  <si>
    <t>เงินเดือน  (ฝ่ายประจำ)</t>
  </si>
  <si>
    <t xml:space="preserve">รายจ่ายอื่น ๆ </t>
  </si>
  <si>
    <t xml:space="preserve">รายรับตามงบประมาณ  (หมายเหตุ 1)  </t>
  </si>
  <si>
    <t>เงินรับฝาก  (หมายเหตุ 2)</t>
  </si>
  <si>
    <t>(22) ค่าใบอนุญาตรับทำการเก็บ ขน หรือกำจัด สิ่งปฏิกูลหรือมูลฝอย</t>
  </si>
  <si>
    <t>(6) ค่าสมัครสามาชิกห้องสมุด</t>
  </si>
  <si>
    <t xml:space="preserve">     บริการสาธารณสุข</t>
  </si>
  <si>
    <t xml:space="preserve">     ส่งเสริมศักยภาพการศึกษา</t>
  </si>
  <si>
    <t>รายละเอียดแนบ หมายเหตุ 2 เงินรับฝาก</t>
  </si>
  <si>
    <t xml:space="preserve">           เครดิต    บัญชีเงินฝากธนาคาร ธกส. - กระแสรายวัน</t>
  </si>
  <si>
    <t xml:space="preserve">                        บัญชีเงินฝากธนาคารกรุงไทย - กระแสรายวัน</t>
  </si>
  <si>
    <t xml:space="preserve">รายจ่ายตามงบประมาณ   (จ่ายจากรายรับ)                    </t>
  </si>
  <si>
    <t xml:space="preserve">กระดาษทำการกระทบยอด                     </t>
  </si>
  <si>
    <t xml:space="preserve">        นักวิชาการเงินและบัญชี</t>
  </si>
  <si>
    <t xml:space="preserve">             (นางสาวหทัยชนก  โพธิ์นอก)</t>
  </si>
  <si>
    <t xml:space="preserve">       ตำแหน่ง  นักวิชาการเงินและบัญชี</t>
  </si>
  <si>
    <t xml:space="preserve">                               ค่าป้าย</t>
  </si>
  <si>
    <t xml:space="preserve">             ( นางสาวหทัยชนก  โพธิ์นอก )</t>
  </si>
  <si>
    <t xml:space="preserve">    ตำแหน่ง นักวิชาการเงินและบัญชี</t>
  </si>
  <si>
    <t>ลูกหนี้เงินทุนโครงการเศรษฐกิจชุมชน</t>
  </si>
  <si>
    <t>เงินเดือน(ฝ่ายการเมือง)</t>
  </si>
  <si>
    <t>เงินเดือน(ฝ่ายประจำ)</t>
  </si>
  <si>
    <t xml:space="preserve">                 เงินฝากธนาคารกรุงไทย - ออมทรัพย์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</si>
  <si>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</si>
  <si>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เศรฐกิจชุมชน -  ออมทรัพย์ 291-2-56813-5</t>
  </si>
  <si>
    <t>410000</t>
  </si>
  <si>
    <t>411001</t>
  </si>
  <si>
    <t>411002</t>
  </si>
  <si>
    <t>411003</t>
  </si>
  <si>
    <t>411004</t>
  </si>
  <si>
    <t>411006</t>
  </si>
  <si>
    <t>411007</t>
  </si>
  <si>
    <t>412000</t>
  </si>
  <si>
    <t>412101</t>
  </si>
  <si>
    <t>412103</t>
  </si>
  <si>
    <t>412104</t>
  </si>
  <si>
    <t>412105</t>
  </si>
  <si>
    <t>412106</t>
  </si>
  <si>
    <t>412107</t>
  </si>
  <si>
    <t>412108</t>
  </si>
  <si>
    <t>412109</t>
  </si>
  <si>
    <t>412110</t>
  </si>
  <si>
    <t>412111</t>
  </si>
  <si>
    <t>412112</t>
  </si>
  <si>
    <t>412113</t>
  </si>
  <si>
    <t>412114</t>
  </si>
  <si>
    <t xml:space="preserve">                                              - เงินค้ำประกันสัญญา</t>
  </si>
  <si>
    <t xml:space="preserve">                                              - ค่าใช้จ่ายในการจัดเก็บภบท.5%</t>
  </si>
  <si>
    <t xml:space="preserve">                                             - ส่วนลดในการจัดเก็บภบท.6%</t>
  </si>
  <si>
    <t>215008</t>
  </si>
  <si>
    <t>215004</t>
  </si>
  <si>
    <t>215005</t>
  </si>
  <si>
    <t>ธ. กรุงไทย  -  ออมทรัพย์ 301-3-09120-7</t>
  </si>
  <si>
    <t>เงินอุดหนุนทั่วไประบุวัตถุประสงค์</t>
  </si>
  <si>
    <t xml:space="preserve">                 เงินฝากธนาคารกรุงไทย - กระแสรายวัน</t>
  </si>
  <si>
    <t xml:space="preserve">    (2.6) เงินอุดหนุนทั่วไป-ซ่อมแซมบ้านคนพิการ</t>
  </si>
  <si>
    <t>เงินอุดหนุนเฉพาะกิจ - ระบุวัตถุประสงค์</t>
  </si>
  <si>
    <t>4.เงินค่าใช้จ่าย ๖%</t>
  </si>
  <si>
    <t xml:space="preserve">                                    </t>
  </si>
  <si>
    <t>412125</t>
  </si>
  <si>
    <t>412130</t>
  </si>
  <si>
    <t>412201</t>
  </si>
  <si>
    <t>412202</t>
  </si>
  <si>
    <t>412203</t>
  </si>
  <si>
    <t>412204</t>
  </si>
  <si>
    <t>412210</t>
  </si>
  <si>
    <t>412299</t>
  </si>
  <si>
    <t>412301</t>
  </si>
  <si>
    <t>412304</t>
  </si>
  <si>
    <t>412305</t>
  </si>
  <si>
    <t>412307</t>
  </si>
  <si>
    <t>412308</t>
  </si>
  <si>
    <t>412399</t>
  </si>
  <si>
    <t>412303</t>
  </si>
  <si>
    <t>412199</t>
  </si>
  <si>
    <t>413001</t>
  </si>
  <si>
    <t>413002</t>
  </si>
  <si>
    <t>413003</t>
  </si>
  <si>
    <t>413004</t>
  </si>
  <si>
    <t>41305</t>
  </si>
  <si>
    <t>414000</t>
  </si>
  <si>
    <t>414001</t>
  </si>
  <si>
    <t>414004</t>
  </si>
  <si>
    <t>414006</t>
  </si>
  <si>
    <t>415000</t>
  </si>
  <si>
    <t>415003</t>
  </si>
  <si>
    <t>415004</t>
  </si>
  <si>
    <t>415005</t>
  </si>
  <si>
    <t>415006</t>
  </si>
  <si>
    <t>415007</t>
  </si>
  <si>
    <t>415008</t>
  </si>
  <si>
    <t>415999</t>
  </si>
  <si>
    <t>416000</t>
  </si>
  <si>
    <t>416001</t>
  </si>
  <si>
    <t>421000</t>
  </si>
  <si>
    <t>420000</t>
  </si>
  <si>
    <t>421001</t>
  </si>
  <si>
    <t>421004</t>
  </si>
  <si>
    <t>421005</t>
  </si>
  <si>
    <t>421006</t>
  </si>
  <si>
    <t>421007</t>
  </si>
  <si>
    <t>421015</t>
  </si>
  <si>
    <t>421008</t>
  </si>
  <si>
    <t>421012</t>
  </si>
  <si>
    <t>421013</t>
  </si>
  <si>
    <t>421999</t>
  </si>
  <si>
    <t>441001</t>
  </si>
  <si>
    <t>441002</t>
  </si>
  <si>
    <t>441003</t>
  </si>
  <si>
    <t>431002</t>
  </si>
  <si>
    <t xml:space="preserve">             (นางสาวหทัยชนก   โพธิ์นอก)</t>
  </si>
  <si>
    <t xml:space="preserve">       ตำแหน่ง   นวก.การเงินและบัญชี</t>
  </si>
  <si>
    <t xml:space="preserve">      ตำแหน่ง  นักวิชาการเงินและบัญชี</t>
  </si>
  <si>
    <t xml:space="preserve">   </t>
  </si>
  <si>
    <t xml:space="preserve">หรือภาพ ติดตั้ง เขียนป้าย หรือเอกสาร หรือทิ้งฯ </t>
  </si>
  <si>
    <t>(23) ค่าธรรมเนียมจดทะเบียนพาณิชย์</t>
  </si>
  <si>
    <t>412128</t>
  </si>
  <si>
    <t>ประมาณการยกมา</t>
  </si>
  <si>
    <t>บริหารงานทั่วไป</t>
  </si>
  <si>
    <t>บริหารงานคลัง</t>
  </si>
  <si>
    <t>การรักษาความสงบภายใน</t>
  </si>
  <si>
    <t>การศึกษา</t>
  </si>
  <si>
    <t>สาธารณสุข</t>
  </si>
  <si>
    <t>เคหะและชุมชน</t>
  </si>
  <si>
    <t>การเกษตร</t>
  </si>
  <si>
    <t>โอนเพิ่ม</t>
  </si>
  <si>
    <t xml:space="preserve">ค่าตอบแทน </t>
  </si>
  <si>
    <t>ค่าที่ดินและสิ่งก่อสร้าง(หมายเหตุ4)</t>
  </si>
  <si>
    <t>สังคมสงเคราะห์</t>
  </si>
  <si>
    <t>งบกลาง(หมายเหตุ1)</t>
  </si>
  <si>
    <t xml:space="preserve">องค์การบริหารส่วนตำบลเมืองนาท                            </t>
  </si>
  <si>
    <t xml:space="preserve">การโอนงบประมาณประจำปี 2560                                 </t>
  </si>
  <si>
    <t>สร้างความเข็มแข็งของชุมชน</t>
  </si>
  <si>
    <t>การศาสนา วัฒนธรรมและนันทนาการ</t>
  </si>
  <si>
    <t>โอนงบประมาณ+-</t>
  </si>
  <si>
    <t>โอนลด</t>
  </si>
  <si>
    <t>41100000</t>
  </si>
  <si>
    <t>51100000</t>
  </si>
  <si>
    <t>6110800</t>
  </si>
  <si>
    <t>6110700</t>
  </si>
  <si>
    <t>52100000</t>
  </si>
  <si>
    <t>52200000</t>
  </si>
  <si>
    <t>53100000</t>
  </si>
  <si>
    <t>53200000</t>
  </si>
  <si>
    <t>53300000</t>
  </si>
  <si>
    <t>53400000</t>
  </si>
  <si>
    <t>54100000</t>
  </si>
  <si>
    <t>54200000</t>
  </si>
  <si>
    <t>41200000</t>
  </si>
  <si>
    <t>41300000</t>
  </si>
  <si>
    <t>41400000</t>
  </si>
  <si>
    <t>41500000</t>
  </si>
  <si>
    <t>41600000</t>
  </si>
  <si>
    <t>42100000</t>
  </si>
  <si>
    <t>43100000</t>
  </si>
  <si>
    <t>44000000</t>
  </si>
  <si>
    <t>52200200</t>
  </si>
  <si>
    <t>8.  เงินรับฝาก- ยุทธศาสตร์พัฒนาประเทศ</t>
  </si>
  <si>
    <t>9.  เงินรับฝาก- ค่าปรับผิดสัญญา</t>
  </si>
  <si>
    <t>10.  เงินรับฝาก- ค่าประกันสังคม</t>
  </si>
  <si>
    <t xml:space="preserve">                           เงินสะสม</t>
  </si>
  <si>
    <t xml:space="preserve">                                ค่าใบอนุญาตอื่นๆ</t>
  </si>
  <si>
    <t>เงินทุนโครงการเศรษฐกิจชุมชน</t>
  </si>
  <si>
    <t>งบกลาง-เบี้ยยังชีพสูงอายุ</t>
  </si>
  <si>
    <t>งบกลาง-เบี้ยยังชีพผู้พิการ</t>
  </si>
  <si>
    <r>
      <t xml:space="preserve">           </t>
    </r>
    <r>
      <rPr>
        <b/>
        <sz val="16"/>
        <rFont val="TH SarabunPSK"/>
        <family val="2"/>
      </rPr>
      <t xml:space="preserve"> เครดิต</t>
    </r>
    <r>
      <rPr>
        <sz val="16"/>
        <rFont val="TH SarabunPSK"/>
        <family val="2"/>
      </rPr>
      <t xml:space="preserve">  ลูกหนี้เงินยืมงบประมาณ</t>
    </r>
  </si>
  <si>
    <t>หจก.14 มกรา ก่อสร้าง</t>
  </si>
  <si>
    <t xml:space="preserve">          งบกลาง -เบี้ยยังชีพผู้พิการ</t>
  </si>
  <si>
    <t xml:space="preserve">          งบกลาง-เบี้ยยังชีพสูงอายุ</t>
  </si>
  <si>
    <r>
      <rPr>
        <b/>
        <sz val="16"/>
        <rFont val="TH SarabunPSK"/>
        <family val="2"/>
      </rPr>
      <t>เดบิท ค่าใช้สอย</t>
    </r>
    <r>
      <rPr>
        <sz val="16"/>
        <rFont val="TH SarabunPSK"/>
        <family val="2"/>
      </rPr>
      <t xml:space="preserve"> </t>
    </r>
  </si>
  <si>
    <t>โครงการก่อสร้างถนนคอนกรีตเสริมเหล็ก บ้านเหนือ หมู่ที่ 1</t>
  </si>
  <si>
    <t>โครงการก่อสร้างถนนคอนกรีตเสริมเหล็ก บ้านเสมา หมู่ที่ 6</t>
  </si>
  <si>
    <t>โครงการก่อสร้างถนนคสล.บ้านหนองไร่ หมู่ที่ 7</t>
  </si>
  <si>
    <t>รายรับจริงประกอบงบทดลอง</t>
  </si>
  <si>
    <t>10.  เงินรับฝาก- ประกันสังคม</t>
  </si>
  <si>
    <t>จ่ายขาดเงินสะสม</t>
  </si>
  <si>
    <t>งบเงินสะสม</t>
  </si>
  <si>
    <t>5. ลูกหนี้ - เงินทุนหมุนเวียนเศรษฐกิจชุมชน</t>
  </si>
  <si>
    <t>6. ดอกเบี้ย- เงินทุนหมุนเวียนเศรษฐกิจชุมชน</t>
  </si>
  <si>
    <t xml:space="preserve">  </t>
  </si>
  <si>
    <t xml:space="preserve"> -กองทุนบำเหนฌจบำนาญฯ</t>
  </si>
  <si>
    <t>8.  เงินรับฝาก- กองทุนบำเหน็จบำนาญฯ</t>
  </si>
  <si>
    <t>12.เงินกองทุนบำเหน็จบำนาญข้าราชการ</t>
  </si>
  <si>
    <t>โครงการก่อสร้างคสลบ้านทัพรั้ง หมู่ที่ 3</t>
  </si>
  <si>
    <t>โครงการก่อสร้างคสล.  บ้านเสมา หฒุ่ที่ 6</t>
  </si>
  <si>
    <t>โครงการก่อสร้างคอนกรีตเสริมเหล็ก บ้านเสมา หมู่ที่6</t>
  </si>
  <si>
    <t>โครงการก่อสร้างถนนลูกรัง บ้านโนนพฤกษ์ หมู่ที่8</t>
  </si>
  <si>
    <t>โครงการก่อสร้างคสล. บ้านโนนพฤกษ์ หมู่ที่ 8</t>
  </si>
  <si>
    <t xml:space="preserve"> หัก  :  เงินฝากระหว่างทาง</t>
  </si>
  <si>
    <t xml:space="preserve"> -ค่ารักษาพยาบาล</t>
  </si>
  <si>
    <t xml:space="preserve">                               อุดหนุนทั่วไป-โครงการพระราชดำริ</t>
  </si>
  <si>
    <t xml:space="preserve">                                                                          </t>
  </si>
  <si>
    <t xml:space="preserve">       เลขที่ ….........../2561</t>
  </si>
  <si>
    <t xml:space="preserve">    (2.7) เงินอุดหนุนทั่วไป-โครงการพระราชดำริฯ</t>
  </si>
  <si>
    <t>ค่ามวัสดุ</t>
  </si>
  <si>
    <t>โครงการก่อสร้าถนนลูกรังบ้านหนองไร่</t>
  </si>
  <si>
    <t>หจก. มาลีทวีโชค</t>
  </si>
  <si>
    <t xml:space="preserve">  ปีงบประมาณ   2561</t>
  </si>
  <si>
    <t>11.เงินรับฝาก-ค่ารักษาพยาบาล</t>
  </si>
  <si>
    <t xml:space="preserve">              ลงชื่อ ………………….....................…</t>
  </si>
  <si>
    <t xml:space="preserve">                                                     ...............................................ผู้อนุมัติ                                  </t>
  </si>
  <si>
    <t xml:space="preserve">  (นางสาวชุติกาญจน์  จู๋หมื่นไวย)          </t>
  </si>
  <si>
    <t xml:space="preserve">                                                    ตำแหน่ง  ผู้อำนวยการกองคลัง            </t>
  </si>
  <si>
    <t xml:space="preserve">           งบกลาง-เอดส์</t>
  </si>
  <si>
    <t xml:space="preserve">    เลขที่ …................./2561…….</t>
  </si>
  <si>
    <r>
      <t xml:space="preserve">เดบิท  </t>
    </r>
    <r>
      <rPr>
        <sz val="16"/>
        <rFont val="TH SarabunPSK"/>
        <family val="2"/>
      </rPr>
      <t xml:space="preserve"> ธ.กรุงไทย-ออมทรัพย์</t>
    </r>
  </si>
  <si>
    <r>
      <t xml:space="preserve">       เครดิต</t>
    </r>
    <r>
      <rPr>
        <sz val="16"/>
        <rFont val="TH SarabunPSK"/>
        <family val="2"/>
      </rPr>
      <t xml:space="preserve">   ธกรุงไทย-กระแสรายววัน</t>
    </r>
  </si>
  <si>
    <t xml:space="preserve">               ปรับปรุงรายได้ ธ.กรุงไทย-กระแสรายวัน เข้าบัญชี ธ.กรุงไทย-ออมทรัพย์</t>
  </si>
  <si>
    <t xml:space="preserve">           .....................................................ผู้อนุมัติ</t>
  </si>
  <si>
    <t>เงินฝากระหว่างทาง</t>
  </si>
  <si>
    <r>
      <t xml:space="preserve">    </t>
    </r>
    <r>
      <rPr>
        <b/>
        <u/>
        <sz val="13"/>
        <rFont val="TH SarabunPSK"/>
        <family val="2"/>
      </rPr>
      <t>คำอธิบาย</t>
    </r>
    <r>
      <rPr>
        <sz val="13"/>
        <rFont val="TH SarabunPSK"/>
        <family val="2"/>
      </rPr>
      <t xml:space="preserve">   </t>
    </r>
    <r>
      <rPr>
        <b/>
        <sz val="13"/>
        <rFont val="TH SarabunPSK"/>
        <family val="2"/>
      </rPr>
      <t>เพื่อบันทึก</t>
    </r>
  </si>
  <si>
    <t xml:space="preserve">                               เงินอุดหนุนทั่วไป-สำรวจข้อมูลจำนวนสัตว์ฯ</t>
  </si>
  <si>
    <t xml:space="preserve">                               เงินอุดหนุนทั่วไป-การขับเคลี่อนสัตว์ปลอดโรคฯ</t>
  </si>
  <si>
    <t xml:space="preserve">    (2.8)เงินอุดหนุนทั่วไป-การสำรวจข้อมูลจำนวนสัตว์ฯ</t>
  </si>
  <si>
    <t xml:space="preserve">    (2.9)เงินอุดหนุนทั่วไป-การขับเคลื่อนสัตว์ปลอดโรคฯ</t>
  </si>
  <si>
    <t>โครงการก่อสร้างถนน คสล.ม.5</t>
  </si>
  <si>
    <t>โครงการก่อสร้าง ถนนคสล.ม.1</t>
  </si>
  <si>
    <t xml:space="preserve">                                ค่าธรรมเนียมจดทะเบียนพาณิชย์</t>
  </si>
  <si>
    <t>โครงการก่อสร้าง ถนนคสล.ม.3</t>
  </si>
  <si>
    <t>โครงการก่อสร้าง ถนนคสล.ม.6</t>
  </si>
  <si>
    <t>หจก.มาลีทวีโชค</t>
  </si>
  <si>
    <t>8/2561</t>
  </si>
  <si>
    <t>7/2561</t>
  </si>
  <si>
    <t>5/2561</t>
  </si>
  <si>
    <t>6/2561</t>
  </si>
  <si>
    <t>โครงการก่อสร้างถนนหินคลุกสายบ้านโนนข้าวตาก ม.9</t>
  </si>
  <si>
    <t>หจก.บ้านช้าง คอนสตัคชั่น</t>
  </si>
  <si>
    <t>โครงการก่อสร้าง ถนนคสล.บ้านหนองโพธ์ ม.4</t>
  </si>
  <si>
    <t>โครงการก่อสร้าง ถนนคสล.บ้านดอนตลุงหว้า ม.10</t>
  </si>
  <si>
    <t>19/2561</t>
  </si>
  <si>
    <t>โครงการก่อสร้างถนนหินคลุก บ้านเมืองนาท  หมู่ 2</t>
  </si>
  <si>
    <t>โครงการก่อสร้างซ่อมแซมถนนลูกรัง บ้านหนองไร่ ม.7</t>
  </si>
  <si>
    <t>11/2561</t>
  </si>
  <si>
    <t>12/2561</t>
  </si>
  <si>
    <t>13/2561</t>
  </si>
  <si>
    <t>10/2561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</si>
  <si>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</si>
  <si>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เดบิท เบี้ยยังชีพผู้สูงอายุ</t>
  </si>
  <si>
    <t xml:space="preserve">        เบี้ยยังชีพผู้พิการ</t>
  </si>
  <si>
    <t xml:space="preserve">        เบี้ยยังชีพผู้ป่วยเอดส์</t>
  </si>
  <si>
    <t xml:space="preserve">                ส่งใช้เงินยืมเบี้ยยังชีพผู้สูงอายุ,ผู้พิการ,ผู้ป่วยเอดส์</t>
  </si>
  <si>
    <t xml:space="preserve">ตั้งแต่วันที่ 1 ตุลาคม 2560  ถึง 31  กุมภาพันธ์  2561                                                        </t>
  </si>
  <si>
    <r>
      <t xml:space="preserve">เดบิท  </t>
    </r>
    <r>
      <rPr>
        <sz val="16"/>
        <rFont val="TH SarabunPSK"/>
        <family val="2"/>
      </rPr>
      <t xml:space="preserve"> ธ.กรุงไทย-กระแสรายวัน</t>
    </r>
  </si>
  <si>
    <r>
      <t xml:space="preserve">       เครดิต</t>
    </r>
    <r>
      <rPr>
        <sz val="16"/>
        <rFont val="TH SarabunPSK"/>
        <family val="2"/>
      </rPr>
      <t xml:space="preserve">   ธ.กรุงไทย-ออมทรัพย์</t>
    </r>
  </si>
  <si>
    <t xml:space="preserve">               ปรับปรุงค่าใช้จ่าย- ธ.กรุงไทย-ออมทรัพย์ เข้าบัญชี ธ.กรุงไทย-กระแสรายวัน</t>
  </si>
  <si>
    <t>0</t>
  </si>
  <si>
    <t>7.  เงินเกินบัญชี</t>
  </si>
  <si>
    <t xml:space="preserve">                       -ค่าปรับ</t>
  </si>
  <si>
    <t>โครงการก่อสร้างถนน คสล.บ้านห้วย  หมู่ 5</t>
  </si>
  <si>
    <t>โครงการก่อสร้างถนน คสล.บ้านโนนพฤกษ์  หมู่ 8</t>
  </si>
  <si>
    <t>โครงการก่อสร้างถนนหินคลุก สายทางบ้านเหนือ หมู่1</t>
  </si>
  <si>
    <t>โครงการก่อสร้างถนนลูกรัง  สายทางบ้านหนองไร่ หมู่ที่ 7</t>
  </si>
  <si>
    <t>โครงการก่อสร้างถนนหินคลุก สายบ้านดอนตลุงหว้า หมู่ 10</t>
  </si>
  <si>
    <t>หจก.โชคอุดมก่อสร้าง</t>
  </si>
  <si>
    <t>16/2561</t>
  </si>
  <si>
    <t>17/2561</t>
  </si>
  <si>
    <t>18/2561</t>
  </si>
  <si>
    <t>14/2561</t>
  </si>
  <si>
    <t>15/2561</t>
  </si>
  <si>
    <t xml:space="preserve">                            รับคืนค่ารางวัดที่ดิน</t>
  </si>
  <si>
    <r>
      <t xml:space="preserve">เดบิท  </t>
    </r>
    <r>
      <rPr>
        <sz val="16"/>
        <rFont val="TH SarabunPSK"/>
        <family val="2"/>
      </rPr>
      <t xml:space="preserve"> ธกส.-กระแสรายวัน 00291500026-3</t>
    </r>
  </si>
  <si>
    <r>
      <t xml:space="preserve">       เครดิต</t>
    </r>
    <r>
      <rPr>
        <sz val="16"/>
        <rFont val="TH SarabunPSK"/>
        <family val="2"/>
      </rPr>
      <t xml:space="preserve">   ธกส.ออมทรัพย์    01291249401-5</t>
    </r>
  </si>
  <si>
    <t xml:space="preserve">               ปรับปรุงค่าใช้จ่าย- ธกส.-ออมทรัพย์ เข้าบัญชี ธกส.-กระแสรายวัน</t>
  </si>
  <si>
    <t>11.เงินรับฝาก-ค่าฟื้นฟูสำหรับคนพิการฯ</t>
  </si>
  <si>
    <t>12.เงินรับฝาก-ปรับปรุงสภาพบ้านคนพิการ</t>
  </si>
  <si>
    <t xml:space="preserve">  ยอดคงเหลือตามรายงานธนาคารณวันที่  30   กันยายน   2561</t>
  </si>
  <si>
    <r>
      <t>ยอดคงเหลือตามบัญชี  ณ วันที่</t>
    </r>
    <r>
      <rPr>
        <b/>
        <sz val="16"/>
        <rFont val="TH SarabunPSK"/>
        <family val="2"/>
      </rPr>
      <t xml:space="preserve">  30   กันยายน 2561</t>
    </r>
  </si>
  <si>
    <t xml:space="preserve">     วันที่  30  กันยายน  2561</t>
  </si>
  <si>
    <t xml:space="preserve">  ยอดคงเหลือตามรายงานธนาคาร  ณ  วันที่  30  กันยายน  2561</t>
  </si>
  <si>
    <r>
      <t>ยอดคงเหลือตามบัญชี  ณ วันที่</t>
    </r>
    <r>
      <rPr>
        <b/>
        <sz val="16"/>
        <rFont val="TH SarabunPSK"/>
        <family val="2"/>
      </rPr>
      <t xml:space="preserve">  30   กันยายน  2561</t>
    </r>
  </si>
  <si>
    <t>วันที่   30   กันยายน  2561</t>
  </si>
  <si>
    <t xml:space="preserve">  ยอดคงเหลือตามรายงานธนาคาร  ณ  วันที่   30 กันยายน  2561</t>
  </si>
  <si>
    <t xml:space="preserve">  ยอดคงเหลือตามบัญชี    ณ   วันที่  30  กันยายน  2561</t>
  </si>
  <si>
    <t xml:space="preserve"> วันที่     30  กันยายน  2561</t>
  </si>
  <si>
    <t xml:space="preserve">                                                              ...............................................ผู้อนุมัติ                                  </t>
  </si>
  <si>
    <t xml:space="preserve">                    เห็นควรให้ปรับปรุงรายการข้างต้น      </t>
  </si>
  <si>
    <t xml:space="preserve">                                             (นางสาวชุติกาญจน์  จู๋หมื่นไวย)          </t>
  </si>
  <si>
    <t>)</t>
  </si>
  <si>
    <t xml:space="preserve"> (2.2)  เงินอุดหนุนทั่วไป-      อาหารเสริม(นม)</t>
  </si>
  <si>
    <t xml:space="preserve"> (2.2)  เงินอุดหนุนทั่วไป-      อาหารกลางวัน</t>
  </si>
  <si>
    <t xml:space="preserve"> (2.2)  เงินอุดหนุนทั่วไป-      เบี้ยยังชีพผู้ป่วยเอดส์</t>
  </si>
  <si>
    <t xml:space="preserve">                                   รวม</t>
  </si>
  <si>
    <t xml:space="preserve">                       รวมเงินอุดหนุนทั้งสิ้น</t>
  </si>
  <si>
    <t>3.   เงินอุดหนุนเฉพาะกิจ โครงการก่อสร้างระบบประปาหมู่บ้าน ม.3</t>
  </si>
  <si>
    <t>และโครงการก่อสร้างระบบประปาหมู่บ้าน ม.5</t>
  </si>
  <si>
    <t>8.  เงินรับฝาก- อุดหนุนปรับปรุงภูมิทัศน์บ้านฯ</t>
  </si>
  <si>
    <t>รวมรายได้และอุดหนุนเฉพาะกิจทั้งสิ้น</t>
  </si>
  <si>
    <t>ห้างหุ้นส่วนจำกัด 14 มกรา</t>
  </si>
  <si>
    <t>โครงการก่อสร้างคอนกรีตเสริมเหล็ก บ้านทัพรั้ง หมู่ที่3</t>
  </si>
  <si>
    <t>โครงการขุดลอกสระน้ำบ้านโนนข้าวตาก หมู่ที่ 9</t>
  </si>
  <si>
    <t>13-มี.ค-62</t>
  </si>
  <si>
    <t xml:space="preserve">                            ค่าอุดหนุนระบุวัตถุประสงค์ -ประปาหมู่5,หมู่ 3</t>
  </si>
  <si>
    <t xml:space="preserve">                        -อุดหนุนระบุวัตถุประสงค์ -ประปาหมู่5,หมู่ 3</t>
  </si>
  <si>
    <t xml:space="preserve">                ส่งใช้เงินยืมค่าลงทะเบียนฝึกอบรมของ ผช.จพง.ธุรการ</t>
  </si>
  <si>
    <t xml:space="preserve">               เลขที…01.../….ต.ค......../...2561.</t>
  </si>
  <si>
    <t xml:space="preserve">                                  รายการจากสมุดเงินสดรับ   ไปเข้าบัญชีแยกประเภทที่เกี่ยวข้อง   ประจำเดือน ต.ค.. 2561</t>
  </si>
  <si>
    <t xml:space="preserve">                                  รายการจากสมุดเงินสดจ่าย   ไปเข้าบัญชีแยกประเภทที่เกี่ยวข้อง   ประจำเดือน  ต.ค. 2561</t>
  </si>
  <si>
    <t xml:space="preserve">                   เลขที่ …03.. /..ต.ค...../ 2561….</t>
  </si>
  <si>
    <t xml:space="preserve">                                   รายการจากทะเบียนรายรับ   ไปเข้าบัญชีแยกประเภทที่เกี่ยวข้อง   ประจำเดือน   ต.ค. 2561</t>
  </si>
  <si>
    <t xml:space="preserve">                   เลขที่.... 02.. /..ต.ค...... / …2561..</t>
  </si>
  <si>
    <t xml:space="preserve">                                    ประจำเดือน ตุลาคม  พ.ศ.  2561</t>
  </si>
  <si>
    <t>ประจำเดือน  ตุลาคม  2561</t>
  </si>
  <si>
    <t>เงินรับฝาก  ณ วันที่  1  -31  ตุลสาคม  2561</t>
  </si>
  <si>
    <t>บัญชีเงินรายจ่ายค้างจ่าย ณ วันที่  1 - 31   ตุลาคม  2561</t>
  </si>
  <si>
    <t>ค้างจ่าย</t>
  </si>
  <si>
    <t>โครงการก่อสร้างระบบประปาหมู่บ้านแบบผิวดินขนาดกลางหมู่3</t>
  </si>
  <si>
    <t>โครงการก่อสร้างระบบประปาหมู่บ้านแบบผิวดินขนาดกลางหมู่5</t>
  </si>
  <si>
    <t>โครงการก่อสร้างต่อเตอมอาคารศูนย์พัฒนาเด็กเล็กอบต.ฯ</t>
  </si>
  <si>
    <t>โครงการคสล . บ้านทัพรั้ง หมู่ 3 สายบ้านนายพงษ์ศักดิ์ฯ</t>
  </si>
  <si>
    <t>โครงการก่อสร้างถนนคสล.บ้านเสมา หมู่ที่ 6</t>
  </si>
  <si>
    <t>โครงการก่อสร้างถนน คสล. บ้านหนองโพธิ์ หมู่ที่ 4</t>
  </si>
  <si>
    <t xml:space="preserve"> โครงการก่อสร้างขุดลอกสระน้ำบ้านโนนข้าวตาก หมู่ที่9</t>
  </si>
  <si>
    <t>บัญชีเงินรายจ่ายค้างจ่าย ณ วันที่   1  ตุลาคม 2560 - 31   ตุลาคม 2561</t>
  </si>
  <si>
    <t>ณ วันที่    31  ตุลาคม  2561</t>
  </si>
  <si>
    <t>ณ วันที่   31  ตุลาคม  2561</t>
  </si>
  <si>
    <t xml:space="preserve"> ประกอบงบทดลอง   ณ 31  ตุลาคม  2561</t>
  </si>
  <si>
    <t>เงินสะสมยกมา ปี 61</t>
  </si>
  <si>
    <t>ณ  วันที่ 31    ตุลาคม  2561</t>
  </si>
  <si>
    <t xml:space="preserve">                                                                                                                                                    ประจำเดือน  ตุลาคม   2561       </t>
  </si>
  <si>
    <t>วันที่         ตุลาคม  2561</t>
  </si>
  <si>
    <t xml:space="preserve">    เลขที่ …................./2561</t>
  </si>
  <si>
    <t xml:space="preserve">         เงิน(ค้างจ่าย) หมวดที่ดินและสิ่งก่อสร้าง ปี 61</t>
  </si>
  <si>
    <t xml:space="preserve">  ยอดคงเหลือตามรายงานธนาคาร  ณ  วันที่  31 ตุลาคม  2561</t>
  </si>
  <si>
    <t>ณ   วันที่      31  ตุลาคม  2561</t>
  </si>
  <si>
    <t>(นางสาวชุติกาญจน์    จู๋หมื่นไวย)                                           (นายสยาม        สังข์ศร)                                                   (นายบุญช่วย    ขอชมกลาง)</t>
  </si>
  <si>
    <t>...................................................                                         .............................................................                                      .........................................................</t>
  </si>
  <si>
    <t xml:space="preserve">       ผู้อำนวยการกองคลัง                                              ปลัดองค์การบริหารส่วนตำบลเมืองนาท                      นายกองค์การบริหารส่วนตำบลเมืองนาท</t>
  </si>
  <si>
    <t xml:space="preserve"> ประกอบงบทดลอง   ณ  31  ตุลาคม  2561</t>
  </si>
  <si>
    <t xml:space="preserve">  องค์การบริหารส่วนตำบลเมืองนาท  อำเภอขามสะแกแสง  จังหวัดนครราชสีมา</t>
  </si>
  <si>
    <t>บัญชีเงินรายจ่ายค้างจ่ายที่ดินและสิ่งก่อสร้าง</t>
  </si>
  <si>
    <t>เงินรับฝาก  ณ วันที่   1 ตุลาคม  2561- 31  ตุลาคม 2561</t>
  </si>
  <si>
    <t xml:space="preserve">  ยอดคงเหลือตามรายงานธนาคาร  ณ  วันที่    31  ตุลาคม  2561</t>
  </si>
  <si>
    <t xml:space="preserve">  ยอดคงเหลือตามบัญชี    ณ   วันที่  31   ตุลาคม  2561</t>
  </si>
  <si>
    <t xml:space="preserve">  วันที่   31   ตุลาคม   2561</t>
  </si>
  <si>
    <t xml:space="preserve">              ( นางสาวชุติกาญจน์  จู๋หมื่นไวย)</t>
  </si>
  <si>
    <t xml:space="preserve">         (นางสาวหทัยชนก  โพธิ์นอก)</t>
  </si>
  <si>
    <t xml:space="preserve">  ลงชื่อ ………………….........………….</t>
  </si>
  <si>
    <t xml:space="preserve">        ลงชื่อ …………….....…….....................…</t>
  </si>
  <si>
    <r>
      <t>ยอดคงเหลือตามบัญชี  ณ วันที่</t>
    </r>
    <r>
      <rPr>
        <b/>
        <sz val="16"/>
        <rFont val="TH SarabunPSK"/>
        <family val="2"/>
      </rPr>
      <t xml:space="preserve"> 30   ตุลาคม  2561</t>
    </r>
  </si>
  <si>
    <t>วันที่  31  ตุลาคม  2561</t>
  </si>
  <si>
    <r>
      <t xml:space="preserve">เดบิท  </t>
    </r>
    <r>
      <rPr>
        <sz val="16"/>
        <rFont val="TH SarabunPSK"/>
        <family val="2"/>
      </rPr>
      <t xml:space="preserve"> ธ.กรุงไทย-ออมทรัพย์ 3013091207</t>
    </r>
  </si>
  <si>
    <r>
      <t xml:space="preserve">          </t>
    </r>
    <r>
      <rPr>
        <sz val="16"/>
        <rFont val="TH SarabunPSK"/>
        <family val="2"/>
      </rPr>
      <t>ธ.ธกส.ออมทรัพย์  291-249401-5</t>
    </r>
  </si>
  <si>
    <t xml:space="preserve">          ธ.ธกส.ออมทรัพย์  291-2-56813-5</t>
  </si>
  <si>
    <t xml:space="preserve">          รายได้จากรัฐบาลค้างรับ(หมายเหตุ 1)</t>
  </si>
  <si>
    <t xml:space="preserve">          ลูกหนี้เงินยืมโครงการเศรษฐกิจชุมชน (หมายเหตุ2)</t>
  </si>
  <si>
    <r>
      <t xml:space="preserve">       เครดิต</t>
    </r>
    <r>
      <rPr>
        <sz val="16"/>
        <rFont val="TH SarabunPSK"/>
        <family val="2"/>
      </rPr>
      <t xml:space="preserve">   เงินรับฝาก  (หมายเหตุ3)</t>
    </r>
  </si>
  <si>
    <t xml:space="preserve">                  รายจ่ายค้างจ่าย (หมายเหตุ4)</t>
  </si>
  <si>
    <t xml:space="preserve">                  เงินทุนโครงการเศรษฐกิจชุมชน</t>
  </si>
  <si>
    <t xml:space="preserve">                  เงินสะสม</t>
  </si>
  <si>
    <t xml:space="preserve">    .....................................................ผู้อนุมัติ</t>
  </si>
  <si>
    <t xml:space="preserve">                                   ..................................................ผู้จัดทำ/ผู้บันทึกบัญชี</t>
  </si>
  <si>
    <t xml:space="preserve">  นักวิชาการเงินและบัญชี</t>
  </si>
  <si>
    <t xml:space="preserve">   องค์การบริหารส่วนตำบลเมืองนาท  อำเภอขามสะแกแสง จังหวัดนครราชสีมา</t>
  </si>
  <si>
    <t>หมายเหตุผ่านรายการบัญชีทั่วไป</t>
  </si>
  <si>
    <t>ณ  วันที่   1   ตุลาคม  2561</t>
  </si>
  <si>
    <t>ลูกหนี้-เงินทุนโครงการเศรษฐกิจชุมชน</t>
  </si>
  <si>
    <t>หมายเหตุ 1 รายได้จากรัฐบาลค้างรับ</t>
  </si>
  <si>
    <t xml:space="preserve">หมายเหตุ 2 </t>
  </si>
  <si>
    <t>กลุ่มส่งเสริมอาชีพกลุ่มชาวนา(ปลูกข้าวพันธ์ดี) หมู่ที่ 4</t>
  </si>
  <si>
    <t>หมายเหตุ3</t>
  </si>
  <si>
    <t>4. เงินส่วนลด 6 %</t>
  </si>
  <si>
    <t xml:space="preserve"> หมายเหตุ  บัญชีเงินค้างจ่าย                                             </t>
  </si>
  <si>
    <t xml:space="preserve">                 วันที่  31  . ต.ค..  2561........</t>
  </si>
  <si>
    <t xml:space="preserve">                 .....................................................ผู้อนุมัติ</t>
  </si>
  <si>
    <t xml:space="preserve">               เลขที่ ….........../2561</t>
  </si>
  <si>
    <t xml:space="preserve">    วันที่ ..     ตุลาคม   2561.....</t>
  </si>
  <si>
    <t xml:space="preserve">           วันที่      ตุลาคม    2561</t>
  </si>
  <si>
    <t xml:space="preserve">             เลขที่ …................./2561…….</t>
  </si>
  <si>
    <t xml:space="preserve">              เลขที่ …................./2561</t>
  </si>
  <si>
    <t xml:space="preserve">            วันที่    1     ตุลาคม  2561</t>
  </si>
  <si>
    <t>1. ค่าใช้สอย</t>
  </si>
  <si>
    <t>2. ค่าวัสดุ</t>
  </si>
  <si>
    <t>3. ค่าที่ดินและสิ่งก่อสร้าง</t>
  </si>
  <si>
    <t xml:space="preserve">  บัญชีเงินรับฝาก</t>
  </si>
  <si>
    <t xml:space="preserve">1. เงินรับฝาก หัก ณที่จ่าย                         </t>
  </si>
  <si>
    <t xml:space="preserve">2. เงินประกันสัญญา                               </t>
  </si>
  <si>
    <t xml:space="preserve">   3. ค่าใช้จ่าย  5%                                      </t>
  </si>
  <si>
    <t xml:space="preserve">การโอนงบประมาณประจำปี 2562                              </t>
  </si>
  <si>
    <t xml:space="preserve">ตั้งแต่วันที่ 1 ตุลาคม 2561  ถึง กุมภาพันธ์ 2562                                                </t>
  </si>
  <si>
    <t xml:space="preserve">                  เงินทุนสำรองเงินสะสม</t>
  </si>
  <si>
    <t xml:space="preserve">               เพื่อบันทึกบัญชีเป็นยอดยกมาปีงบประมาณ 2562 ไปยังงบัญชีแยกประเภทที่เกี่ยวข้องต่อไป</t>
  </si>
  <si>
    <t xml:space="preserve">      ผู้อำนวยการกองคลัง                           ปลัดองค์การบริหารส่นตำบลเมืองนาท                  นายกองค์การบริหารส่วนตำบลเมืองนาท</t>
  </si>
  <si>
    <t xml:space="preserve"> (นางสาวชุติกาญจน์   จู๋หมื่นไวย)                           (นายสยาม    สังข์ศร)                                       (นายบุญช่วย    ขอชมกลาง)</t>
  </si>
  <si>
    <t xml:space="preserve">  …………........………………..(ผู้จัดทำ)                ...............................................(ผู้ตรวจสอบ)                   ..........................................(ผู้ตรวจสอบ)      </t>
  </si>
  <si>
    <t>โครงการก่อสร้างถนนคอนกรีตเสริมเหล็ก บ้านหนองโพธิ์ หมู่ที่ 4</t>
  </si>
  <si>
    <t>กำลังดำเนินการ</t>
  </si>
  <si>
    <t>096/2558</t>
  </si>
  <si>
    <t>27/2560</t>
  </si>
  <si>
    <t>30/2560</t>
  </si>
  <si>
    <t>32/2560</t>
  </si>
  <si>
    <t>33/2560</t>
  </si>
  <si>
    <t>21/2561</t>
  </si>
  <si>
    <t>08/2560</t>
  </si>
  <si>
    <t>22/2561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</si>
</sst>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87" formatCode="0000"/>
    <numFmt numFmtId="188" formatCode="00000"/>
    <numFmt numFmtId="189" formatCode="000"/>
    <numFmt numFmtId="190" formatCode="_-* #,##0_-;\-* #,##0_-;_-* &quot;-&quot;??_-;_-@_-"/>
    <numFmt numFmtId="191" formatCode="00"/>
  </numFmts>
  <fonts count="55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8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4"/>
      <name val="Cordia New"/>
      <family val="2"/>
    </font>
    <font>
      <sz val="14"/>
      <name val="Cordia New"/>
      <family val="2"/>
    </font>
    <font>
      <sz val="16"/>
      <name val="Cordia New"/>
      <family val="2"/>
    </font>
    <font>
      <sz val="11"/>
      <name val="TH SarabunPSK"/>
      <family val="2"/>
    </font>
    <font>
      <sz val="10"/>
      <name val="TH SarabunPSK"/>
      <family val="2"/>
    </font>
    <font>
      <sz val="18"/>
      <name val="TH SarabunPSK"/>
      <family val="2"/>
    </font>
    <font>
      <b/>
      <u/>
      <sz val="16"/>
      <name val="TH SarabunPSK"/>
      <family val="2"/>
    </font>
    <font>
      <u/>
      <sz val="16"/>
      <name val="TH SarabunPSK"/>
      <family val="2"/>
    </font>
    <font>
      <sz val="16"/>
      <color indexed="61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  <font>
      <sz val="15"/>
      <name val="Cordia New"/>
      <family val="2"/>
    </font>
    <font>
      <b/>
      <u/>
      <sz val="14"/>
      <name val="TH SarabunPS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name val="Cordia New"/>
      <family val="2"/>
    </font>
    <font>
      <sz val="13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b/>
      <sz val="16"/>
      <name val="AngsanaUPC"/>
      <family val="1"/>
      <charset val="222"/>
    </font>
    <font>
      <sz val="16"/>
      <name val="AngsanaUPC"/>
      <family val="1"/>
      <charset val="222"/>
    </font>
    <font>
      <b/>
      <sz val="14"/>
      <name val="AngsanaUPC"/>
      <family val="1"/>
      <charset val="222"/>
    </font>
    <font>
      <b/>
      <sz val="16"/>
      <name val="AngsanaUPC"/>
      <family val="1"/>
    </font>
    <font>
      <b/>
      <sz val="18"/>
      <name val="AngsanaUPC"/>
      <family val="1"/>
      <charset val="222"/>
    </font>
    <font>
      <b/>
      <u/>
      <sz val="14"/>
      <name val="AngsanaUPC"/>
      <family val="1"/>
      <charset val="222"/>
    </font>
    <font>
      <sz val="14"/>
      <name val="AngsanaUPC"/>
      <family val="1"/>
    </font>
    <font>
      <b/>
      <sz val="12"/>
      <name val="AngsanaUPC"/>
      <family val="1"/>
      <charset val="222"/>
    </font>
    <font>
      <sz val="13"/>
      <name val="AngsanaUPC"/>
      <family val="1"/>
      <charset val="222"/>
    </font>
    <font>
      <sz val="14"/>
      <name val="Cordia New"/>
      <family val="2"/>
    </font>
    <font>
      <b/>
      <sz val="16"/>
      <name val="Cordia New"/>
      <family val="2"/>
    </font>
    <font>
      <sz val="15"/>
      <name val="AngsanaUPC"/>
      <family val="1"/>
      <charset val="222"/>
    </font>
    <font>
      <sz val="12"/>
      <name val="Cordia New"/>
      <family val="2"/>
    </font>
    <font>
      <sz val="11"/>
      <name val="Cordia New"/>
      <family val="2"/>
    </font>
    <font>
      <b/>
      <u/>
      <sz val="14"/>
      <name val="Cordia New"/>
      <family val="2"/>
    </font>
    <font>
      <sz val="10"/>
      <name val="Cordia New"/>
      <family val="2"/>
    </font>
    <font>
      <sz val="12"/>
      <name val="AngsanaUPC"/>
      <family val="1"/>
      <charset val="222"/>
    </font>
    <font>
      <b/>
      <sz val="20"/>
      <name val="TH SarabunPSK"/>
      <family val="2"/>
    </font>
    <font>
      <b/>
      <sz val="13"/>
      <name val="TH SarabunPSK"/>
      <family val="2"/>
    </font>
    <font>
      <b/>
      <u/>
      <sz val="13"/>
      <name val="TH SarabunPSK"/>
      <family val="2"/>
    </font>
    <font>
      <sz val="13"/>
      <name val="Cordia New"/>
      <family val="2"/>
    </font>
    <font>
      <sz val="8"/>
      <name val="Cordia New"/>
      <family val="2"/>
    </font>
    <font>
      <b/>
      <i/>
      <u/>
      <sz val="16"/>
      <name val="AngsanaUPC"/>
      <family val="1"/>
    </font>
  </fonts>
  <fills count="1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6337778862885"/>
        <bgColor indexed="64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8">
    <xf numFmtId="0" fontId="0" fillId="0" borderId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740">
    <xf numFmtId="0" fontId="0" fillId="0" borderId="0" xfId="0"/>
    <xf numFmtId="0" fontId="3" fillId="0" borderId="0" xfId="0" applyFont="1"/>
    <xf numFmtId="43" fontId="3" fillId="0" borderId="0" xfId="1" applyFont="1"/>
    <xf numFmtId="0" fontId="5" fillId="0" borderId="0" xfId="0" applyFont="1" applyBorder="1" applyAlignment="1">
      <alignment horizontal="center"/>
    </xf>
    <xf numFmtId="0" fontId="6" fillId="0" borderId="0" xfId="0" applyFont="1" applyFill="1"/>
    <xf numFmtId="0" fontId="9" fillId="0" borderId="0" xfId="0" applyFont="1"/>
    <xf numFmtId="43" fontId="3" fillId="0" borderId="0" xfId="0" applyNumberFormat="1" applyFont="1"/>
    <xf numFmtId="0" fontId="3" fillId="0" borderId="13" xfId="0" applyFont="1" applyBorder="1"/>
    <xf numFmtId="43" fontId="9" fillId="0" borderId="0" xfId="1" applyFont="1" applyBorder="1"/>
    <xf numFmtId="43" fontId="9" fillId="0" borderId="0" xfId="1" applyFont="1"/>
    <xf numFmtId="0" fontId="6" fillId="0" borderId="12" xfId="0" applyFont="1" applyFill="1" applyBorder="1" applyAlignment="1">
      <alignment horizontal="center"/>
    </xf>
    <xf numFmtId="188" fontId="6" fillId="0" borderId="25" xfId="0" applyNumberFormat="1" applyFont="1" applyFill="1" applyBorder="1" applyAlignment="1">
      <alignment horizontal="center"/>
    </xf>
    <xf numFmtId="188" fontId="6" fillId="0" borderId="12" xfId="0" applyNumberFormat="1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188" fontId="6" fillId="0" borderId="10" xfId="0" applyNumberFormat="1" applyFont="1" applyFill="1" applyBorder="1" applyAlignment="1">
      <alignment horizontal="center"/>
    </xf>
    <xf numFmtId="188" fontId="6" fillId="0" borderId="7" xfId="0" applyNumberFormat="1" applyFont="1" applyFill="1" applyBorder="1" applyAlignment="1">
      <alignment horizontal="center"/>
    </xf>
    <xf numFmtId="188" fontId="6" fillId="0" borderId="6" xfId="0" applyNumberFormat="1" applyFont="1" applyFill="1" applyBorder="1" applyAlignment="1">
      <alignment horizontal="center"/>
    </xf>
    <xf numFmtId="189" fontId="6" fillId="0" borderId="2" xfId="0" applyNumberFormat="1" applyFont="1" applyFill="1" applyBorder="1" applyAlignment="1">
      <alignment horizontal="left"/>
    </xf>
    <xf numFmtId="0" fontId="7" fillId="0" borderId="0" xfId="0" applyFont="1" applyFill="1"/>
    <xf numFmtId="43" fontId="6" fillId="0" borderId="0" xfId="0" applyNumberFormat="1" applyFont="1" applyFill="1"/>
    <xf numFmtId="0" fontId="6" fillId="0" borderId="0" xfId="0" applyFont="1" applyFill="1" applyBorder="1"/>
    <xf numFmtId="0" fontId="7" fillId="0" borderId="0" xfId="0" applyFont="1" applyFill="1" applyAlignment="1">
      <alignment horizontal="left"/>
    </xf>
    <xf numFmtId="0" fontId="6" fillId="3" borderId="0" xfId="0" applyFont="1" applyFill="1"/>
    <xf numFmtId="0" fontId="9" fillId="0" borderId="2" xfId="0" applyFont="1" applyBorder="1" applyAlignment="1">
      <alignment horizontal="center"/>
    </xf>
    <xf numFmtId="43" fontId="9" fillId="0" borderId="2" xfId="1" applyFont="1" applyBorder="1"/>
    <xf numFmtId="0" fontId="9" fillId="0" borderId="0" xfId="7" applyFont="1"/>
    <xf numFmtId="43" fontId="9" fillId="0" borderId="2" xfId="1" applyFont="1" applyFill="1" applyBorder="1"/>
    <xf numFmtId="43" fontId="9" fillId="0" borderId="0" xfId="8" applyFont="1"/>
    <xf numFmtId="43" fontId="9" fillId="0" borderId="0" xfId="8" applyFont="1" applyAlignment="1">
      <alignment horizontal="center"/>
    </xf>
    <xf numFmtId="0" fontId="3" fillId="0" borderId="0" xfId="0" applyFont="1" applyAlignment="1">
      <alignment horizontal="center"/>
    </xf>
    <xf numFmtId="188" fontId="15" fillId="0" borderId="7" xfId="0" applyNumberFormat="1" applyFont="1" applyFill="1" applyBorder="1" applyAlignment="1">
      <alignment horizontal="center"/>
    </xf>
    <xf numFmtId="188" fontId="15" fillId="0" borderId="6" xfId="0" applyNumberFormat="1" applyFont="1" applyFill="1" applyBorder="1" applyAlignment="1">
      <alignment horizontal="center"/>
    </xf>
    <xf numFmtId="188" fontId="16" fillId="0" borderId="6" xfId="0" applyNumberFormat="1" applyFont="1" applyFill="1" applyBorder="1" applyAlignment="1">
      <alignment horizontal="center"/>
    </xf>
    <xf numFmtId="43" fontId="9" fillId="0" borderId="5" xfId="1" applyFont="1" applyBorder="1"/>
    <xf numFmtId="0" fontId="9" fillId="0" borderId="0" xfId="9" applyFont="1"/>
    <xf numFmtId="0" fontId="9" fillId="0" borderId="0" xfId="9" applyFont="1" applyAlignment="1">
      <alignment horizontal="center"/>
    </xf>
    <xf numFmtId="0" fontId="8" fillId="0" borderId="0" xfId="9" applyFont="1"/>
    <xf numFmtId="49" fontId="9" fillId="0" borderId="0" xfId="9" applyNumberFormat="1" applyFont="1" applyAlignment="1">
      <alignment horizontal="center"/>
    </xf>
    <xf numFmtId="43" fontId="9" fillId="0" borderId="9" xfId="1" applyFont="1" applyBorder="1"/>
    <xf numFmtId="49" fontId="9" fillId="0" borderId="0" xfId="0" applyNumberFormat="1" applyFont="1" applyAlignment="1">
      <alignment horizontal="center"/>
    </xf>
    <xf numFmtId="0" fontId="8" fillId="0" borderId="0" xfId="6" applyFont="1" applyBorder="1" applyAlignment="1"/>
    <xf numFmtId="0" fontId="8" fillId="0" borderId="0" xfId="0" applyFont="1" applyBorder="1" applyAlignment="1">
      <alignment horizontal="center"/>
    </xf>
    <xf numFmtId="43" fontId="9" fillId="0" borderId="4" xfId="1" applyFont="1" applyBorder="1"/>
    <xf numFmtId="0" fontId="9" fillId="0" borderId="0" xfId="0" applyFont="1" applyBorder="1"/>
    <xf numFmtId="0" fontId="8" fillId="0" borderId="0" xfId="0" applyFont="1" applyBorder="1" applyAlignment="1"/>
    <xf numFmtId="0" fontId="9" fillId="0" borderId="5" xfId="0" applyFont="1" applyBorder="1"/>
    <xf numFmtId="0" fontId="9" fillId="0" borderId="4" xfId="0" applyFont="1" applyBorder="1" applyAlignment="1">
      <alignment horizontal="left" indent="3"/>
    </xf>
    <xf numFmtId="0" fontId="9" fillId="0" borderId="8" xfId="0" applyFont="1" applyBorder="1"/>
    <xf numFmtId="189" fontId="9" fillId="0" borderId="8" xfId="0" applyNumberFormat="1" applyFont="1" applyBorder="1" applyAlignment="1">
      <alignment horizontal="center"/>
    </xf>
    <xf numFmtId="43" fontId="9" fillId="0" borderId="3" xfId="5" applyFont="1" applyBorder="1"/>
    <xf numFmtId="0" fontId="8" fillId="0" borderId="4" xfId="0" applyFont="1" applyBorder="1" applyAlignment="1">
      <alignment horizontal="left" indent="3"/>
    </xf>
    <xf numFmtId="0" fontId="9" fillId="0" borderId="4" xfId="0" applyFont="1" applyBorder="1"/>
    <xf numFmtId="0" fontId="9" fillId="0" borderId="3" xfId="0" applyFont="1" applyBorder="1"/>
    <xf numFmtId="0" fontId="8" fillId="0" borderId="4" xfId="0" applyFont="1" applyBorder="1" applyAlignment="1">
      <alignment horizontal="left" indent="6"/>
    </xf>
    <xf numFmtId="189" fontId="9" fillId="0" borderId="3" xfId="0" applyNumberFormat="1" applyFont="1" applyBorder="1" applyAlignment="1">
      <alignment horizontal="center"/>
    </xf>
    <xf numFmtId="0" fontId="9" fillId="0" borderId="4" xfId="0" applyFont="1" applyBorder="1" applyAlignment="1">
      <alignment horizontal="left" indent="6"/>
    </xf>
    <xf numFmtId="43" fontId="9" fillId="0" borderId="6" xfId="5" applyFont="1" applyBorder="1"/>
    <xf numFmtId="43" fontId="9" fillId="0" borderId="14" xfId="5" applyFont="1" applyBorder="1"/>
    <xf numFmtId="0" fontId="9" fillId="0" borderId="7" xfId="0" applyFont="1" applyBorder="1"/>
    <xf numFmtId="0" fontId="9" fillId="0" borderId="10" xfId="0" applyFont="1" applyBorder="1"/>
    <xf numFmtId="189" fontId="9" fillId="0" borderId="10" xfId="0" applyNumberFormat="1" applyFont="1" applyBorder="1" applyAlignment="1">
      <alignment horizontal="center"/>
    </xf>
    <xf numFmtId="0" fontId="9" fillId="0" borderId="0" xfId="0" applyFont="1" applyBorder="1" applyAlignment="1">
      <alignment horizontal="left" indent="2"/>
    </xf>
    <xf numFmtId="0" fontId="17" fillId="0" borderId="0" xfId="0" applyFont="1" applyBorder="1" applyAlignment="1"/>
    <xf numFmtId="43" fontId="9" fillId="0" borderId="0" xfId="0" applyNumberFormat="1" applyFont="1"/>
    <xf numFmtId="0" fontId="9" fillId="0" borderId="4" xfId="9" applyFont="1" applyBorder="1"/>
    <xf numFmtId="0" fontId="9" fillId="0" borderId="0" xfId="9" applyFont="1" applyBorder="1"/>
    <xf numFmtId="43" fontId="9" fillId="0" borderId="0" xfId="9" applyNumberFormat="1" applyFont="1"/>
    <xf numFmtId="0" fontId="9" fillId="0" borderId="0" xfId="9" applyFont="1" applyAlignment="1">
      <alignment horizontal="left"/>
    </xf>
    <xf numFmtId="0" fontId="8" fillId="0" borderId="0" xfId="0" applyFont="1"/>
    <xf numFmtId="43" fontId="8" fillId="0" borderId="4" xfId="1" applyFont="1" applyBorder="1"/>
    <xf numFmtId="0" fontId="9" fillId="0" borderId="9" xfId="0" applyFont="1" applyBorder="1"/>
    <xf numFmtId="43" fontId="9" fillId="0" borderId="7" xfId="1" applyFont="1" applyBorder="1"/>
    <xf numFmtId="0" fontId="9" fillId="0" borderId="13" xfId="0" applyFont="1" applyBorder="1"/>
    <xf numFmtId="43" fontId="8" fillId="0" borderId="0" xfId="1" applyFont="1" applyAlignment="1">
      <alignment horizontal="center"/>
    </xf>
    <xf numFmtId="0" fontId="9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43" fontId="19" fillId="0" borderId="0" xfId="1" applyFont="1" applyAlignment="1">
      <alignment horizontal="center"/>
    </xf>
    <xf numFmtId="49" fontId="19" fillId="0" borderId="0" xfId="0" applyNumberFormat="1" applyFont="1" applyAlignment="1">
      <alignment horizontal="center"/>
    </xf>
    <xf numFmtId="43" fontId="9" fillId="0" borderId="0" xfId="1" applyFont="1" applyAlignment="1">
      <alignment horizontal="center"/>
    </xf>
    <xf numFmtId="43" fontId="9" fillId="0" borderId="0" xfId="0" applyNumberFormat="1" applyFont="1" applyAlignment="1">
      <alignment horizontal="center"/>
    </xf>
    <xf numFmtId="15" fontId="9" fillId="0" borderId="0" xfId="0" applyNumberFormat="1" applyFont="1" applyAlignment="1">
      <alignment horizontal="center"/>
    </xf>
    <xf numFmtId="43" fontId="19" fillId="0" borderId="0" xfId="1" applyFont="1" applyAlignment="1">
      <alignment horizontal="right"/>
    </xf>
    <xf numFmtId="43" fontId="9" fillId="0" borderId="0" xfId="1" applyFont="1" applyAlignment="1">
      <alignment horizontal="right"/>
    </xf>
    <xf numFmtId="49" fontId="8" fillId="0" borderId="0" xfId="1" applyNumberFormat="1" applyFont="1"/>
    <xf numFmtId="43" fontId="8" fillId="0" borderId="0" xfId="1" applyFont="1" applyAlignment="1"/>
    <xf numFmtId="43" fontId="9" fillId="0" borderId="5" xfId="0" applyNumberFormat="1" applyFont="1" applyBorder="1"/>
    <xf numFmtId="0" fontId="9" fillId="0" borderId="5" xfId="9" applyFont="1" applyBorder="1"/>
    <xf numFmtId="43" fontId="9" fillId="0" borderId="5" xfId="8" applyFont="1" applyBorder="1"/>
    <xf numFmtId="4" fontId="9" fillId="0" borderId="0" xfId="9" applyNumberFormat="1" applyFont="1" applyBorder="1"/>
    <xf numFmtId="43" fontId="9" fillId="0" borderId="13" xfId="8" applyFont="1" applyBorder="1"/>
    <xf numFmtId="4" fontId="9" fillId="0" borderId="9" xfId="9" applyNumberFormat="1" applyFont="1" applyBorder="1"/>
    <xf numFmtId="0" fontId="9" fillId="0" borderId="9" xfId="9" applyFont="1" applyBorder="1"/>
    <xf numFmtId="43" fontId="8" fillId="0" borderId="4" xfId="8" applyFont="1" applyBorder="1"/>
    <xf numFmtId="4" fontId="8" fillId="0" borderId="0" xfId="9" applyNumberFormat="1" applyFont="1"/>
    <xf numFmtId="43" fontId="9" fillId="0" borderId="4" xfId="8" applyFont="1" applyBorder="1"/>
    <xf numFmtId="4" fontId="9" fillId="0" borderId="0" xfId="9" applyNumberFormat="1" applyFont="1"/>
    <xf numFmtId="43" fontId="9" fillId="0" borderId="7" xfId="8" applyFont="1" applyBorder="1"/>
    <xf numFmtId="4" fontId="9" fillId="0" borderId="5" xfId="9" applyNumberFormat="1" applyFont="1" applyBorder="1"/>
    <xf numFmtId="0" fontId="9" fillId="0" borderId="13" xfId="9" applyFont="1" applyBorder="1"/>
    <xf numFmtId="4" fontId="8" fillId="0" borderId="0" xfId="8" applyNumberFormat="1" applyFont="1" applyAlignment="1">
      <alignment horizontal="right"/>
    </xf>
    <xf numFmtId="4" fontId="9" fillId="0" borderId="0" xfId="9" applyNumberFormat="1" applyFont="1" applyAlignment="1">
      <alignment horizontal="center"/>
    </xf>
    <xf numFmtId="0" fontId="19" fillId="0" borderId="0" xfId="9" applyFont="1" applyAlignment="1">
      <alignment horizontal="center"/>
    </xf>
    <xf numFmtId="43" fontId="19" fillId="0" borderId="0" xfId="8" applyFont="1" applyAlignment="1">
      <alignment horizontal="center"/>
    </xf>
    <xf numFmtId="15" fontId="9" fillId="0" borderId="0" xfId="9" applyNumberFormat="1" applyFont="1" applyAlignment="1">
      <alignment horizontal="center"/>
    </xf>
    <xf numFmtId="1" fontId="9" fillId="0" borderId="0" xfId="9" applyNumberFormat="1" applyFont="1" applyAlignment="1">
      <alignment horizontal="center"/>
    </xf>
    <xf numFmtId="4" fontId="9" fillId="0" borderId="0" xfId="9" applyNumberFormat="1" applyFont="1" applyAlignment="1">
      <alignment horizontal="right"/>
    </xf>
    <xf numFmtId="43" fontId="19" fillId="0" borderId="0" xfId="8" applyFont="1" applyAlignment="1">
      <alignment horizontal="right"/>
    </xf>
    <xf numFmtId="43" fontId="20" fillId="0" borderId="0" xfId="8" applyFont="1"/>
    <xf numFmtId="0" fontId="20" fillId="0" borderId="0" xfId="9" applyFont="1"/>
    <xf numFmtId="4" fontId="9" fillId="0" borderId="0" xfId="8" applyNumberFormat="1" applyFont="1" applyAlignment="1">
      <alignment horizontal="center"/>
    </xf>
    <xf numFmtId="4" fontId="9" fillId="0" borderId="0" xfId="8" applyNumberFormat="1" applyFont="1" applyAlignment="1">
      <alignment horizontal="right"/>
    </xf>
    <xf numFmtId="49" fontId="8" fillId="0" borderId="0" xfId="8" applyNumberFormat="1" applyFont="1"/>
    <xf numFmtId="0" fontId="9" fillId="0" borderId="7" xfId="9" applyFont="1" applyBorder="1"/>
    <xf numFmtId="43" fontId="9" fillId="0" borderId="9" xfId="8" applyFont="1" applyBorder="1"/>
    <xf numFmtId="43" fontId="9" fillId="0" borderId="0" xfId="8" applyFont="1" applyBorder="1"/>
    <xf numFmtId="49" fontId="20" fillId="0" borderId="0" xfId="0" applyNumberFormat="1" applyFont="1" applyAlignment="1">
      <alignment horizontal="center"/>
    </xf>
    <xf numFmtId="43" fontId="20" fillId="0" borderId="0" xfId="1" applyFont="1"/>
    <xf numFmtId="0" fontId="20" fillId="0" borderId="4" xfId="0" applyFont="1" applyBorder="1"/>
    <xf numFmtId="43" fontId="20" fillId="0" borderId="0" xfId="1" applyFont="1" applyAlignment="1">
      <alignment horizontal="center"/>
    </xf>
    <xf numFmtId="0" fontId="20" fillId="0" borderId="0" xfId="0" applyFont="1"/>
    <xf numFmtId="0" fontId="9" fillId="0" borderId="0" xfId="7" applyFont="1" applyAlignment="1">
      <alignment horizontal="center"/>
    </xf>
    <xf numFmtId="0" fontId="9" fillId="0" borderId="2" xfId="7" applyFont="1" applyBorder="1"/>
    <xf numFmtId="0" fontId="9" fillId="0" borderId="2" xfId="7" applyFont="1" applyBorder="1" applyAlignment="1">
      <alignment horizontal="center"/>
    </xf>
    <xf numFmtId="43" fontId="9" fillId="0" borderId="2" xfId="7" applyNumberFormat="1" applyFont="1" applyBorder="1"/>
    <xf numFmtId="43" fontId="8" fillId="0" borderId="11" xfId="1" applyFont="1" applyBorder="1"/>
    <xf numFmtId="43" fontId="8" fillId="0" borderId="11" xfId="7" applyNumberFormat="1" applyFont="1" applyBorder="1"/>
    <xf numFmtId="0" fontId="21" fillId="0" borderId="0" xfId="6" applyFont="1"/>
    <xf numFmtId="0" fontId="21" fillId="0" borderId="2" xfId="6" applyFont="1" applyBorder="1" applyAlignment="1">
      <alignment horizontal="center"/>
    </xf>
    <xf numFmtId="0" fontId="21" fillId="0" borderId="20" xfId="6" applyFont="1" applyBorder="1" applyAlignment="1">
      <alignment horizontal="center"/>
    </xf>
    <xf numFmtId="0" fontId="21" fillId="0" borderId="0" xfId="6" applyFont="1" applyBorder="1"/>
    <xf numFmtId="0" fontId="21" fillId="0" borderId="0" xfId="6" applyFont="1" applyBorder="1" applyAlignment="1">
      <alignment horizontal="center"/>
    </xf>
    <xf numFmtId="189" fontId="21" fillId="0" borderId="3" xfId="6" applyNumberFormat="1" applyFont="1" applyBorder="1" applyAlignment="1">
      <alignment horizontal="center"/>
    </xf>
    <xf numFmtId="43" fontId="21" fillId="0" borderId="3" xfId="3" applyFont="1" applyBorder="1" applyAlignment="1">
      <alignment horizontal="center"/>
    </xf>
    <xf numFmtId="0" fontId="21" fillId="0" borderId="4" xfId="6" applyFont="1" applyBorder="1" applyAlignment="1">
      <alignment horizontal="center"/>
    </xf>
    <xf numFmtId="43" fontId="21" fillId="0" borderId="4" xfId="3" applyFont="1" applyBorder="1"/>
    <xf numFmtId="43" fontId="21" fillId="0" borderId="3" xfId="3" applyFont="1" applyBorder="1"/>
    <xf numFmtId="189" fontId="21" fillId="0" borderId="3" xfId="6" applyNumberFormat="1" applyFont="1" applyFill="1" applyBorder="1" applyAlignment="1">
      <alignment horizontal="center"/>
    </xf>
    <xf numFmtId="43" fontId="21" fillId="0" borderId="0" xfId="3" applyFont="1"/>
    <xf numFmtId="43" fontId="21" fillId="0" borderId="4" xfId="3" applyFont="1" applyFill="1" applyBorder="1"/>
    <xf numFmtId="43" fontId="22" fillId="0" borderId="11" xfId="3" applyFont="1" applyBorder="1"/>
    <xf numFmtId="0" fontId="21" fillId="0" borderId="5" xfId="6" applyFont="1" applyBorder="1"/>
    <xf numFmtId="189" fontId="21" fillId="0" borderId="6" xfId="6" applyNumberFormat="1" applyFont="1" applyBorder="1" applyAlignment="1">
      <alignment horizontal="center"/>
    </xf>
    <xf numFmtId="43" fontId="21" fillId="0" borderId="6" xfId="3" applyFont="1" applyBorder="1"/>
    <xf numFmtId="43" fontId="21" fillId="0" borderId="7" xfId="3" applyFont="1" applyBorder="1"/>
    <xf numFmtId="0" fontId="22" fillId="0" borderId="9" xfId="6" applyFont="1" applyBorder="1" applyAlignment="1">
      <alignment horizontal="center"/>
    </xf>
    <xf numFmtId="0" fontId="21" fillId="0" borderId="4" xfId="6" applyFont="1" applyBorder="1"/>
    <xf numFmtId="0" fontId="21" fillId="0" borderId="8" xfId="6" applyFont="1" applyBorder="1"/>
    <xf numFmtId="0" fontId="22" fillId="0" borderId="0" xfId="6" applyFont="1" applyBorder="1" applyAlignment="1">
      <alignment horizontal="center"/>
    </xf>
    <xf numFmtId="0" fontId="22" fillId="0" borderId="4" xfId="6" applyFont="1" applyBorder="1" applyAlignment="1"/>
    <xf numFmtId="0" fontId="22" fillId="0" borderId="0" xfId="6" applyFont="1" applyBorder="1" applyAlignment="1"/>
    <xf numFmtId="0" fontId="22" fillId="0" borderId="10" xfId="6" applyFont="1" applyBorder="1" applyAlignment="1">
      <alignment horizontal="center"/>
    </xf>
    <xf numFmtId="0" fontId="22" fillId="0" borderId="0" xfId="6" applyFont="1" applyBorder="1" applyAlignment="1">
      <alignment vertical="center" wrapText="1"/>
    </xf>
    <xf numFmtId="0" fontId="24" fillId="0" borderId="0" xfId="6" applyFont="1" applyBorder="1" applyAlignment="1"/>
    <xf numFmtId="0" fontId="3" fillId="0" borderId="2" xfId="0" applyFont="1" applyBorder="1"/>
    <xf numFmtId="0" fontId="21" fillId="0" borderId="0" xfId="0" applyFont="1"/>
    <xf numFmtId="49" fontId="21" fillId="0" borderId="0" xfId="0" applyNumberFormat="1" applyFont="1" applyAlignment="1">
      <alignment horizontal="center"/>
    </xf>
    <xf numFmtId="0" fontId="22" fillId="0" borderId="2" xfId="0" applyFont="1" applyBorder="1" applyAlignment="1">
      <alignment horizontal="center"/>
    </xf>
    <xf numFmtId="49" fontId="21" fillId="0" borderId="2" xfId="0" applyNumberFormat="1" applyFont="1" applyBorder="1" applyAlignment="1">
      <alignment horizontal="center"/>
    </xf>
    <xf numFmtId="0" fontId="22" fillId="0" borderId="22" xfId="0" applyFont="1" applyBorder="1"/>
    <xf numFmtId="49" fontId="21" fillId="0" borderId="22" xfId="0" applyNumberFormat="1" applyFont="1" applyBorder="1" applyAlignment="1">
      <alignment horizontal="center"/>
    </xf>
    <xf numFmtId="0" fontId="21" fillId="0" borderId="23" xfId="0" applyFont="1" applyBorder="1"/>
    <xf numFmtId="49" fontId="21" fillId="0" borderId="23" xfId="0" applyNumberFormat="1" applyFont="1" applyBorder="1" applyAlignment="1">
      <alignment horizontal="center"/>
    </xf>
    <xf numFmtId="0" fontId="21" fillId="0" borderId="24" xfId="0" applyFont="1" applyBorder="1"/>
    <xf numFmtId="49" fontId="21" fillId="0" borderId="24" xfId="0" applyNumberFormat="1" applyFont="1" applyBorder="1" applyAlignment="1">
      <alignment horizontal="center"/>
    </xf>
    <xf numFmtId="49" fontId="21" fillId="0" borderId="3" xfId="0" applyNumberFormat="1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2" fillId="0" borderId="22" xfId="0" applyFont="1" applyBorder="1" applyAlignment="1">
      <alignment horizontal="left"/>
    </xf>
    <xf numFmtId="0" fontId="21" fillId="0" borderId="23" xfId="0" applyFont="1" applyBorder="1" applyAlignment="1">
      <alignment horizontal="left" indent="6"/>
    </xf>
    <xf numFmtId="0" fontId="22" fillId="0" borderId="6" xfId="0" applyFont="1" applyBorder="1" applyAlignment="1">
      <alignment horizontal="center"/>
    </xf>
    <xf numFmtId="49" fontId="21" fillId="0" borderId="6" xfId="0" applyNumberFormat="1" applyFont="1" applyBorder="1" applyAlignment="1">
      <alignment horizontal="center"/>
    </xf>
    <xf numFmtId="0" fontId="5" fillId="0" borderId="0" xfId="6" applyFont="1" applyBorder="1" applyAlignment="1">
      <alignment horizontal="center"/>
    </xf>
    <xf numFmtId="0" fontId="3" fillId="0" borderId="0" xfId="6" applyFont="1"/>
    <xf numFmtId="0" fontId="3" fillId="0" borderId="2" xfId="6" applyFont="1" applyBorder="1" applyAlignment="1">
      <alignment horizontal="center"/>
    </xf>
    <xf numFmtId="0" fontId="3" fillId="0" borderId="20" xfId="6" applyFont="1" applyBorder="1" applyAlignment="1">
      <alignment horizontal="center"/>
    </xf>
    <xf numFmtId="0" fontId="3" fillId="0" borderId="0" xfId="6" applyFont="1" applyBorder="1"/>
    <xf numFmtId="189" fontId="3" fillId="0" borderId="3" xfId="6" applyNumberFormat="1" applyFont="1" applyBorder="1" applyAlignment="1">
      <alignment horizontal="center"/>
    </xf>
    <xf numFmtId="43" fontId="3" fillId="0" borderId="3" xfId="3" applyFont="1" applyBorder="1"/>
    <xf numFmtId="43" fontId="3" fillId="0" borderId="4" xfId="3" applyFont="1" applyBorder="1"/>
    <xf numFmtId="0" fontId="3" fillId="0" borderId="0" xfId="6" applyFont="1" applyBorder="1" applyAlignment="1">
      <alignment horizontal="left" indent="3"/>
    </xf>
    <xf numFmtId="0" fontId="3" fillId="0" borderId="8" xfId="6" applyFont="1" applyBorder="1"/>
    <xf numFmtId="49" fontId="3" fillId="0" borderId="3" xfId="6" applyNumberFormat="1" applyFont="1" applyBorder="1" applyAlignment="1">
      <alignment horizontal="center"/>
    </xf>
    <xf numFmtId="43" fontId="3" fillId="0" borderId="0" xfId="3" applyFont="1" applyBorder="1"/>
    <xf numFmtId="43" fontId="3" fillId="0" borderId="11" xfId="3" applyFont="1" applyBorder="1"/>
    <xf numFmtId="43" fontId="3" fillId="0" borderId="27" xfId="3" applyFont="1" applyBorder="1"/>
    <xf numFmtId="43" fontId="3" fillId="0" borderId="0" xfId="6" applyNumberFormat="1" applyFont="1"/>
    <xf numFmtId="0" fontId="5" fillId="0" borderId="9" xfId="6" applyFont="1" applyBorder="1" applyAlignment="1">
      <alignment horizontal="center"/>
    </xf>
    <xf numFmtId="0" fontId="3" fillId="0" borderId="4" xfId="6" applyFont="1" applyBorder="1"/>
    <xf numFmtId="0" fontId="5" fillId="0" borderId="4" xfId="6" applyFont="1" applyBorder="1" applyAlignment="1"/>
    <xf numFmtId="0" fontId="5" fillId="0" borderId="0" xfId="6" applyFont="1" applyBorder="1" applyAlignment="1"/>
    <xf numFmtId="0" fontId="5" fillId="0" borderId="0" xfId="6" applyFont="1" applyBorder="1" applyAlignment="1">
      <alignment horizontal="center" vertical="center"/>
    </xf>
    <xf numFmtId="15" fontId="3" fillId="0" borderId="0" xfId="6" applyNumberFormat="1" applyFont="1"/>
    <xf numFmtId="0" fontId="5" fillId="0" borderId="0" xfId="6" applyFont="1" applyAlignment="1">
      <alignment horizontal="center"/>
    </xf>
    <xf numFmtId="0" fontId="3" fillId="0" borderId="28" xfId="6" applyFont="1" applyBorder="1" applyAlignment="1">
      <alignment horizontal="center"/>
    </xf>
    <xf numFmtId="0" fontId="3" fillId="0" borderId="1" xfId="6" applyFont="1" applyBorder="1" applyAlignment="1">
      <alignment horizontal="center"/>
    </xf>
    <xf numFmtId="0" fontId="3" fillId="0" borderId="9" xfId="6" applyFont="1" applyBorder="1"/>
    <xf numFmtId="43" fontId="3" fillId="0" borderId="4" xfId="1" applyFont="1" applyBorder="1"/>
    <xf numFmtId="0" fontId="9" fillId="0" borderId="0" xfId="7" applyFont="1" applyAlignment="1">
      <alignment horizontal="center"/>
    </xf>
    <xf numFmtId="0" fontId="9" fillId="0" borderId="0" xfId="7" applyFont="1" applyAlignment="1">
      <alignment horizontal="center"/>
    </xf>
    <xf numFmtId="0" fontId="6" fillId="0" borderId="2" xfId="7" applyFont="1" applyBorder="1"/>
    <xf numFmtId="0" fontId="3" fillId="0" borderId="2" xfId="7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8" xfId="0" applyFont="1" applyBorder="1"/>
    <xf numFmtId="0" fontId="8" fillId="0" borderId="13" xfId="0" applyFont="1" applyBorder="1"/>
    <xf numFmtId="0" fontId="9" fillId="0" borderId="25" xfId="0" applyFont="1" applyBorder="1"/>
    <xf numFmtId="0" fontId="9" fillId="0" borderId="7" xfId="0" applyFont="1" applyBorder="1" applyAlignment="1">
      <alignment horizontal="left" indent="2"/>
    </xf>
    <xf numFmtId="0" fontId="9" fillId="0" borderId="4" xfId="0" applyFont="1" applyBorder="1" applyAlignment="1">
      <alignment horizontal="left" indent="2"/>
    </xf>
    <xf numFmtId="15" fontId="6" fillId="0" borderId="2" xfId="0" applyNumberFormat="1" applyFont="1" applyBorder="1" applyAlignment="1">
      <alignment horizontal="center"/>
    </xf>
    <xf numFmtId="0" fontId="29" fillId="0" borderId="28" xfId="0" applyFont="1" applyBorder="1"/>
    <xf numFmtId="15" fontId="29" fillId="0" borderId="2" xfId="0" applyNumberFormat="1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1" fillId="0" borderId="0" xfId="0" applyFont="1"/>
    <xf numFmtId="0" fontId="32" fillId="0" borderId="0" xfId="0" applyFont="1"/>
    <xf numFmtId="0" fontId="32" fillId="0" borderId="2" xfId="0" applyFont="1" applyBorder="1" applyAlignment="1">
      <alignment horizontal="center"/>
    </xf>
    <xf numFmtId="0" fontId="31" fillId="0" borderId="4" xfId="0" applyFont="1" applyBorder="1" applyAlignment="1">
      <alignment horizontal="center"/>
    </xf>
    <xf numFmtId="0" fontId="33" fillId="0" borderId="3" xfId="0" applyFont="1" applyBorder="1" applyAlignment="1">
      <alignment horizontal="left"/>
    </xf>
    <xf numFmtId="0" fontId="33" fillId="0" borderId="0" xfId="0" applyFont="1"/>
    <xf numFmtId="0" fontId="33" fillId="0" borderId="3" xfId="0" applyFont="1" applyBorder="1"/>
    <xf numFmtId="0" fontId="32" fillId="0" borderId="11" xfId="0" applyFont="1" applyBorder="1" applyAlignment="1">
      <alignment horizontal="center"/>
    </xf>
    <xf numFmtId="0" fontId="32" fillId="0" borderId="0" xfId="0" applyFont="1" applyBorder="1" applyAlignment="1">
      <alignment horizontal="center"/>
    </xf>
    <xf numFmtId="0" fontId="31" fillId="0" borderId="0" xfId="0" applyFont="1" applyBorder="1"/>
    <xf numFmtId="0" fontId="33" fillId="0" borderId="12" xfId="0" applyFont="1" applyBorder="1" applyAlignment="1">
      <alignment horizontal="left"/>
    </xf>
    <xf numFmtId="43" fontId="33" fillId="0" borderId="0" xfId="0" applyNumberFormat="1" applyFont="1"/>
    <xf numFmtId="0" fontId="34" fillId="0" borderId="0" xfId="0" applyFont="1" applyAlignment="1">
      <alignment horizontal="right"/>
    </xf>
    <xf numFmtId="0" fontId="35" fillId="0" borderId="2" xfId="0" applyFont="1" applyBorder="1"/>
    <xf numFmtId="0" fontId="35" fillId="0" borderId="0" xfId="0" applyFont="1"/>
    <xf numFmtId="0" fontId="33" fillId="0" borderId="0" xfId="0" applyFont="1" applyBorder="1"/>
    <xf numFmtId="0" fontId="34" fillId="0" borderId="0" xfId="0" applyFont="1"/>
    <xf numFmtId="0" fontId="32" fillId="0" borderId="0" xfId="0" applyFont="1" applyAlignment="1">
      <alignment horizontal="left"/>
    </xf>
    <xf numFmtId="0" fontId="34" fillId="0" borderId="0" xfId="0" applyFont="1" applyBorder="1" applyAlignment="1">
      <alignment horizontal="center"/>
    </xf>
    <xf numFmtId="0" fontId="34" fillId="0" borderId="0" xfId="0" applyFont="1" applyAlignment="1">
      <alignment horizontal="left"/>
    </xf>
    <xf numFmtId="43" fontId="6" fillId="0" borderId="2" xfId="1" applyFont="1" applyFill="1" applyBorder="1"/>
    <xf numFmtId="0" fontId="36" fillId="0" borderId="0" xfId="0" applyFont="1" applyAlignment="1">
      <alignment horizontal="left"/>
    </xf>
    <xf numFmtId="0" fontId="36" fillId="0" borderId="0" xfId="0" applyFont="1" applyAlignment="1"/>
    <xf numFmtId="0" fontId="36" fillId="0" borderId="0" xfId="0" applyFont="1" applyAlignment="1">
      <alignment horizontal="right"/>
    </xf>
    <xf numFmtId="0" fontId="36" fillId="0" borderId="0" xfId="0" applyFont="1"/>
    <xf numFmtId="0" fontId="34" fillId="0" borderId="21" xfId="0" applyFont="1" applyBorder="1" applyAlignment="1">
      <alignment horizontal="center"/>
    </xf>
    <xf numFmtId="49" fontId="31" fillId="0" borderId="16" xfId="0" applyNumberFormat="1" applyFont="1" applyBorder="1" applyAlignment="1">
      <alignment horizontal="center"/>
    </xf>
    <xf numFmtId="0" fontId="34" fillId="0" borderId="33" xfId="0" applyFont="1" applyBorder="1" applyAlignment="1">
      <alignment horizontal="center"/>
    </xf>
    <xf numFmtId="0" fontId="34" fillId="0" borderId="12" xfId="0" applyFont="1" applyBorder="1" applyAlignment="1">
      <alignment horizontal="center"/>
    </xf>
    <xf numFmtId="0" fontId="34" fillId="0" borderId="9" xfId="0" applyFont="1" applyBorder="1" applyAlignment="1">
      <alignment horizontal="center"/>
    </xf>
    <xf numFmtId="0" fontId="34" fillId="0" borderId="4" xfId="0" applyFont="1" applyBorder="1" applyAlignment="1">
      <alignment horizontal="center"/>
    </xf>
    <xf numFmtId="49" fontId="31" fillId="0" borderId="3" xfId="0" applyNumberFormat="1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34" fillId="0" borderId="14" xfId="0" applyFont="1" applyBorder="1" applyAlignment="1">
      <alignment horizontal="center"/>
    </xf>
    <xf numFmtId="0" fontId="34" fillId="0" borderId="15" xfId="0" applyFont="1" applyBorder="1" applyAlignment="1">
      <alignment horizontal="center"/>
    </xf>
    <xf numFmtId="0" fontId="34" fillId="0" borderId="17" xfId="0" applyFont="1" applyBorder="1" applyAlignment="1">
      <alignment horizontal="center"/>
    </xf>
    <xf numFmtId="49" fontId="31" fillId="0" borderId="14" xfId="0" applyNumberFormat="1" applyFont="1" applyBorder="1" applyAlignment="1">
      <alignment horizontal="center"/>
    </xf>
    <xf numFmtId="4" fontId="34" fillId="0" borderId="16" xfId="0" applyNumberFormat="1" applyFont="1" applyBorder="1" applyAlignment="1">
      <alignment horizontal="right"/>
    </xf>
    <xf numFmtId="4" fontId="34" fillId="0" borderId="3" xfId="0" applyNumberFormat="1" applyFont="1" applyBorder="1" applyAlignment="1">
      <alignment horizontal="right"/>
    </xf>
    <xf numFmtId="0" fontId="34" fillId="0" borderId="21" xfId="0" applyFont="1" applyBorder="1"/>
    <xf numFmtId="4" fontId="34" fillId="0" borderId="0" xfId="0" applyNumberFormat="1" applyFont="1" applyBorder="1" applyAlignment="1">
      <alignment horizontal="right"/>
    </xf>
    <xf numFmtId="0" fontId="37" fillId="0" borderId="4" xfId="0" applyFont="1" applyBorder="1"/>
    <xf numFmtId="0" fontId="38" fillId="0" borderId="4" xfId="0" applyFont="1" applyBorder="1"/>
    <xf numFmtId="0" fontId="38" fillId="0" borderId="0" xfId="0" applyFont="1" applyBorder="1"/>
    <xf numFmtId="0" fontId="34" fillId="0" borderId="0" xfId="0" applyFont="1" applyBorder="1"/>
    <xf numFmtId="0" fontId="31" fillId="0" borderId="8" xfId="0" applyFont="1" applyBorder="1"/>
    <xf numFmtId="0" fontId="34" fillId="0" borderId="8" xfId="0" applyFont="1" applyBorder="1"/>
    <xf numFmtId="0" fontId="34" fillId="0" borderId="6" xfId="0" applyFont="1" applyBorder="1" applyAlignment="1">
      <alignment horizontal="center"/>
    </xf>
    <xf numFmtId="4" fontId="34" fillId="0" borderId="11" xfId="0" applyNumberFormat="1" applyFont="1" applyBorder="1" applyAlignment="1"/>
    <xf numFmtId="4" fontId="34" fillId="0" borderId="0" xfId="0" applyNumberFormat="1" applyFont="1" applyBorder="1" applyAlignment="1"/>
    <xf numFmtId="0" fontId="33" fillId="0" borderId="15" xfId="0" applyFont="1" applyBorder="1" applyAlignment="1"/>
    <xf numFmtId="0" fontId="33" fillId="0" borderId="15" xfId="0" applyFont="1" applyBorder="1" applyAlignment="1">
      <alignment horizontal="center"/>
    </xf>
    <xf numFmtId="49" fontId="33" fillId="0" borderId="0" xfId="0" applyNumberFormat="1" applyFont="1" applyAlignment="1">
      <alignment horizontal="center"/>
    </xf>
    <xf numFmtId="4" fontId="34" fillId="0" borderId="21" xfId="0" applyNumberFormat="1" applyFont="1" applyBorder="1"/>
    <xf numFmtId="4" fontId="34" fillId="0" borderId="16" xfId="0" applyNumberFormat="1" applyFont="1" applyBorder="1" applyAlignment="1"/>
    <xf numFmtId="0" fontId="37" fillId="0" borderId="16" xfId="0" applyFont="1" applyBorder="1"/>
    <xf numFmtId="0" fontId="34" fillId="0" borderId="34" xfId="0" applyFont="1" applyBorder="1"/>
    <xf numFmtId="49" fontId="31" fillId="0" borderId="16" xfId="0" applyNumberFormat="1" applyFont="1" applyBorder="1" applyAlignment="1"/>
    <xf numFmtId="0" fontId="38" fillId="0" borderId="8" xfId="0" applyFont="1" applyBorder="1"/>
    <xf numFmtId="49" fontId="38" fillId="0" borderId="3" xfId="0" applyNumberFormat="1" applyFont="1" applyBorder="1" applyAlignment="1">
      <alignment horizontal="center"/>
    </xf>
    <xf numFmtId="4" fontId="38" fillId="0" borderId="3" xfId="0" applyNumberFormat="1" applyFont="1" applyBorder="1" applyAlignment="1">
      <alignment horizontal="right"/>
    </xf>
    <xf numFmtId="4" fontId="32" fillId="0" borderId="0" xfId="0" applyNumberFormat="1" applyFont="1"/>
    <xf numFmtId="0" fontId="38" fillId="0" borderId="3" xfId="0" applyFont="1" applyBorder="1" applyAlignment="1">
      <alignment horizontal="center"/>
    </xf>
    <xf numFmtId="4" fontId="34" fillId="0" borderId="0" xfId="0" applyNumberFormat="1" applyFont="1" applyBorder="1"/>
    <xf numFmtId="4" fontId="34" fillId="0" borderId="3" xfId="0" applyNumberFormat="1" applyFont="1" applyBorder="1" applyAlignment="1"/>
    <xf numFmtId="0" fontId="39" fillId="0" borderId="0" xfId="0" applyFont="1" applyBorder="1" applyAlignment="1">
      <alignment horizontal="center"/>
    </xf>
    <xf numFmtId="4" fontId="34" fillId="0" borderId="0" xfId="0" applyNumberFormat="1" applyFont="1"/>
    <xf numFmtId="4" fontId="34" fillId="0" borderId="0" xfId="0" applyNumberFormat="1" applyFont="1" applyBorder="1" applyAlignment="1">
      <alignment horizontal="center"/>
    </xf>
    <xf numFmtId="0" fontId="31" fillId="0" borderId="0" xfId="0" applyFont="1" applyAlignment="1"/>
    <xf numFmtId="4" fontId="31" fillId="0" borderId="0" xfId="0" applyNumberFormat="1" applyFont="1" applyAlignment="1"/>
    <xf numFmtId="4" fontId="31" fillId="0" borderId="0" xfId="0" applyNumberFormat="1" applyFont="1" applyAlignment="1">
      <alignment horizontal="left"/>
    </xf>
    <xf numFmtId="0" fontId="32" fillId="0" borderId="0" xfId="0" applyFont="1" applyAlignment="1"/>
    <xf numFmtId="43" fontId="31" fillId="0" borderId="0" xfId="0" applyNumberFormat="1" applyFont="1" applyAlignment="1"/>
    <xf numFmtId="0" fontId="33" fillId="0" borderId="0" xfId="0" applyFont="1" applyBorder="1" applyAlignment="1">
      <alignment horizontal="center"/>
    </xf>
    <xf numFmtId="0" fontId="34" fillId="0" borderId="0" xfId="0" applyFont="1" applyAlignment="1"/>
    <xf numFmtId="0" fontId="34" fillId="0" borderId="0" xfId="0" applyFont="1" applyAlignment="1">
      <alignment horizontal="center"/>
    </xf>
    <xf numFmtId="0" fontId="31" fillId="0" borderId="0" xfId="0" applyFont="1" applyBorder="1" applyAlignment="1"/>
    <xf numFmtId="0" fontId="40" fillId="0" borderId="0" xfId="0" applyFont="1" applyAlignment="1">
      <alignment horizontal="left"/>
    </xf>
    <xf numFmtId="0" fontId="40" fillId="0" borderId="0" xfId="0" applyFont="1" applyAlignment="1"/>
    <xf numFmtId="0" fontId="32" fillId="0" borderId="0" xfId="0" applyFont="1" applyAlignment="1">
      <alignment horizontal="right"/>
    </xf>
    <xf numFmtId="0" fontId="34" fillId="0" borderId="33" xfId="0" applyFont="1" applyBorder="1" applyAlignment="1"/>
    <xf numFmtId="0" fontId="34" fillId="0" borderId="9" xfId="0" applyFont="1" applyBorder="1" applyAlignment="1"/>
    <xf numFmtId="0" fontId="34" fillId="0" borderId="3" xfId="0" applyFont="1" applyBorder="1" applyAlignment="1"/>
    <xf numFmtId="0" fontId="34" fillId="0" borderId="15" xfId="0" applyFont="1" applyBorder="1" applyAlignment="1"/>
    <xf numFmtId="0" fontId="34" fillId="0" borderId="14" xfId="0" applyFont="1" applyBorder="1" applyAlignment="1"/>
    <xf numFmtId="0" fontId="34" fillId="0" borderId="16" xfId="0" applyFont="1" applyBorder="1"/>
    <xf numFmtId="0" fontId="34" fillId="0" borderId="3" xfId="0" applyFont="1" applyBorder="1"/>
    <xf numFmtId="0" fontId="34" fillId="0" borderId="4" xfId="0" applyFont="1" applyBorder="1"/>
    <xf numFmtId="0" fontId="32" fillId="0" borderId="8" xfId="0" applyFont="1" applyBorder="1"/>
    <xf numFmtId="0" fontId="34" fillId="0" borderId="0" xfId="0" applyFont="1" applyBorder="1" applyAlignment="1"/>
    <xf numFmtId="49" fontId="31" fillId="0" borderId="3" xfId="0" applyNumberFormat="1" applyFont="1" applyBorder="1" applyAlignment="1"/>
    <xf numFmtId="0" fontId="31" fillId="0" borderId="3" xfId="0" applyFont="1" applyBorder="1" applyAlignment="1">
      <alignment horizontal="center"/>
    </xf>
    <xf numFmtId="49" fontId="31" fillId="0" borderId="6" xfId="0" applyNumberFormat="1" applyFont="1" applyBorder="1" applyAlignment="1">
      <alignment horizontal="center"/>
    </xf>
    <xf numFmtId="0" fontId="9" fillId="0" borderId="4" xfId="0" applyFont="1" applyBorder="1" applyAlignment="1">
      <alignment horizontal="left" indent="5"/>
    </xf>
    <xf numFmtId="43" fontId="6" fillId="0" borderId="2" xfId="11" applyFont="1" applyFill="1" applyBorder="1" applyAlignment="1">
      <alignment horizontal="center"/>
    </xf>
    <xf numFmtId="43" fontId="6" fillId="0" borderId="0" xfId="11" applyFont="1" applyFill="1"/>
    <xf numFmtId="43" fontId="6" fillId="3" borderId="2" xfId="11" applyFont="1" applyFill="1" applyBorder="1" applyAlignment="1">
      <alignment horizontal="center"/>
    </xf>
    <xf numFmtId="43" fontId="6" fillId="0" borderId="2" xfId="11" applyFont="1" applyFill="1" applyBorder="1" applyAlignment="1">
      <alignment horizontal="center" wrapText="1"/>
    </xf>
    <xf numFmtId="43" fontId="6" fillId="0" borderId="2" xfId="11" applyNumberFormat="1" applyFont="1" applyFill="1" applyBorder="1" applyAlignment="1">
      <alignment horizontal="center"/>
    </xf>
    <xf numFmtId="43" fontId="6" fillId="3" borderId="0" xfId="11" applyFont="1" applyFill="1"/>
    <xf numFmtId="43" fontId="16" fillId="0" borderId="2" xfId="11" applyFont="1" applyFill="1" applyBorder="1" applyAlignment="1">
      <alignment horizontal="center"/>
    </xf>
    <xf numFmtId="43" fontId="15" fillId="0" borderId="2" xfId="11" applyFont="1" applyFill="1" applyBorder="1" applyAlignment="1">
      <alignment horizontal="center"/>
    </xf>
    <xf numFmtId="43" fontId="15" fillId="2" borderId="2" xfId="11" applyFont="1" applyFill="1" applyBorder="1" applyAlignment="1">
      <alignment horizontal="center"/>
    </xf>
    <xf numFmtId="43" fontId="15" fillId="2" borderId="2" xfId="11" applyFont="1" applyFill="1" applyBorder="1"/>
    <xf numFmtId="43" fontId="6" fillId="0" borderId="0" xfId="11" applyFont="1" applyFill="1" applyBorder="1"/>
    <xf numFmtId="0" fontId="2" fillId="0" borderId="0" xfId="0" applyFont="1" applyAlignment="1"/>
    <xf numFmtId="0" fontId="31" fillId="0" borderId="0" xfId="0" applyFont="1" applyAlignment="1">
      <alignment horizontal="left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2" fillId="0" borderId="0" xfId="0" applyFont="1" applyAlignment="1">
      <alignment horizontal="right"/>
    </xf>
    <xf numFmtId="0" fontId="33" fillId="0" borderId="0" xfId="0" applyFont="1" applyBorder="1" applyAlignment="1">
      <alignment horizontal="left"/>
    </xf>
    <xf numFmtId="43" fontId="33" fillId="0" borderId="0" xfId="12" applyFont="1" applyAlignment="1">
      <alignment horizontal="right"/>
    </xf>
    <xf numFmtId="43" fontId="33" fillId="0" borderId="0" xfId="12" applyFont="1" applyBorder="1" applyAlignment="1">
      <alignment horizontal="right"/>
    </xf>
    <xf numFmtId="43" fontId="33" fillId="0" borderId="0" xfId="12" applyFont="1" applyAlignment="1">
      <alignment horizontal="center"/>
    </xf>
    <xf numFmtId="4" fontId="33" fillId="0" borderId="0" xfId="12" applyNumberFormat="1" applyFont="1" applyAlignment="1">
      <alignment horizontal="right"/>
    </xf>
    <xf numFmtId="43" fontId="33" fillId="0" borderId="0" xfId="12" applyFont="1" applyBorder="1"/>
    <xf numFmtId="4" fontId="33" fillId="0" borderId="0" xfId="12" applyNumberFormat="1" applyFont="1" applyBorder="1" applyAlignment="1">
      <alignment horizontal="right"/>
    </xf>
    <xf numFmtId="43" fontId="31" fillId="0" borderId="0" xfId="0" applyNumberFormat="1" applyFont="1" applyBorder="1"/>
    <xf numFmtId="43" fontId="31" fillId="0" borderId="0" xfId="12" applyFont="1" applyBorder="1"/>
    <xf numFmtId="4" fontId="33" fillId="0" borderId="0" xfId="12" applyNumberFormat="1" applyFont="1" applyBorder="1"/>
    <xf numFmtId="43" fontId="32" fillId="0" borderId="0" xfId="12" applyFont="1" applyBorder="1"/>
    <xf numFmtId="4" fontId="32" fillId="0" borderId="27" xfId="12" applyNumberFormat="1" applyFont="1" applyBorder="1"/>
    <xf numFmtId="4" fontId="32" fillId="0" borderId="0" xfId="12" applyNumberFormat="1" applyFont="1" applyBorder="1"/>
    <xf numFmtId="49" fontId="34" fillId="0" borderId="12" xfId="0" applyNumberFormat="1" applyFont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49" fontId="34" fillId="0" borderId="6" xfId="0" applyNumberFormat="1" applyFont="1" applyBorder="1" applyAlignment="1">
      <alignment horizontal="center" vertical="center"/>
    </xf>
    <xf numFmtId="0" fontId="31" fillId="0" borderId="35" xfId="0" applyFont="1" applyBorder="1" applyAlignment="1">
      <alignment horizontal="left"/>
    </xf>
    <xf numFmtId="0" fontId="31" fillId="0" borderId="23" xfId="0" applyNumberFormat="1" applyFont="1" applyBorder="1" applyAlignment="1">
      <alignment horizontal="center"/>
    </xf>
    <xf numFmtId="43" fontId="33" fillId="0" borderId="31" xfId="12" applyFont="1" applyBorder="1" applyAlignment="1">
      <alignment horizontal="right"/>
    </xf>
    <xf numFmtId="43" fontId="31" fillId="0" borderId="31" xfId="12" applyFont="1" applyBorder="1" applyAlignment="1">
      <alignment horizontal="right"/>
    </xf>
    <xf numFmtId="0" fontId="34" fillId="0" borderId="36" xfId="0" applyFont="1" applyBorder="1"/>
    <xf numFmtId="43" fontId="33" fillId="0" borderId="23" xfId="12" applyFont="1" applyBorder="1" applyAlignment="1">
      <alignment horizontal="right"/>
    </xf>
    <xf numFmtId="43" fontId="31" fillId="0" borderId="23" xfId="12" applyFont="1" applyBorder="1" applyAlignment="1">
      <alignment horizontal="right"/>
    </xf>
    <xf numFmtId="0" fontId="3" fillId="0" borderId="8" xfId="0" applyFont="1" applyBorder="1" applyAlignment="1">
      <alignment horizontal="left"/>
    </xf>
    <xf numFmtId="4" fontId="33" fillId="0" borderId="23" xfId="0" applyNumberFormat="1" applyFont="1" applyBorder="1" applyAlignment="1"/>
    <xf numFmtId="4" fontId="31" fillId="0" borderId="0" xfId="0" applyNumberFormat="1" applyFont="1" applyBorder="1"/>
    <xf numFmtId="0" fontId="31" fillId="0" borderId="37" xfId="0" applyFont="1" applyBorder="1"/>
    <xf numFmtId="0" fontId="31" fillId="0" borderId="38" xfId="0" applyFont="1" applyBorder="1"/>
    <xf numFmtId="0" fontId="31" fillId="0" borderId="22" xfId="0" applyNumberFormat="1" applyFont="1" applyBorder="1" applyAlignment="1">
      <alignment horizontal="center"/>
    </xf>
    <xf numFmtId="43" fontId="31" fillId="0" borderId="24" xfId="12" applyFont="1" applyBorder="1" applyAlignment="1">
      <alignment horizontal="right"/>
    </xf>
    <xf numFmtId="191" fontId="31" fillId="0" borderId="0" xfId="0" applyNumberFormat="1" applyFont="1" applyBorder="1"/>
    <xf numFmtId="0" fontId="31" fillId="0" borderId="10" xfId="0" applyFont="1" applyBorder="1"/>
    <xf numFmtId="0" fontId="31" fillId="0" borderId="6" xfId="0" applyNumberFormat="1" applyFont="1" applyBorder="1" applyAlignment="1">
      <alignment horizontal="center"/>
    </xf>
    <xf numFmtId="0" fontId="34" fillId="0" borderId="8" xfId="0" applyNumberFormat="1" applyFont="1" applyBorder="1" applyAlignment="1">
      <alignment horizontal="center"/>
    </xf>
    <xf numFmtId="43" fontId="34" fillId="0" borderId="2" xfId="12" applyFont="1" applyBorder="1" applyAlignment="1">
      <alignment horizontal="right"/>
    </xf>
    <xf numFmtId="190" fontId="34" fillId="0" borderId="0" xfId="12" applyNumberFormat="1" applyFont="1" applyBorder="1"/>
    <xf numFmtId="4" fontId="31" fillId="0" borderId="0" xfId="0" applyNumberFormat="1" applyFont="1"/>
    <xf numFmtId="0" fontId="43" fillId="0" borderId="0" xfId="0" applyFont="1"/>
    <xf numFmtId="0" fontId="43" fillId="0" borderId="0" xfId="0" applyFont="1" applyAlignment="1">
      <alignment horizontal="center"/>
    </xf>
    <xf numFmtId="4" fontId="34" fillId="0" borderId="0" xfId="12" applyNumberFormat="1" applyFont="1" applyBorder="1" applyAlignment="1">
      <alignment horizontal="right"/>
    </xf>
    <xf numFmtId="4" fontId="34" fillId="0" borderId="3" xfId="12" applyNumberFormat="1" applyFont="1" applyBorder="1" applyAlignment="1"/>
    <xf numFmtId="4" fontId="34" fillId="0" borderId="3" xfId="12" applyNumberFormat="1" applyFont="1" applyBorder="1" applyAlignment="1">
      <alignment horizontal="right"/>
    </xf>
    <xf numFmtId="4" fontId="38" fillId="0" borderId="3" xfId="12" applyNumberFormat="1" applyFont="1" applyBorder="1" applyAlignment="1">
      <alignment horizontal="right"/>
    </xf>
    <xf numFmtId="4" fontId="38" fillId="0" borderId="3" xfId="12" applyNumberFormat="1" applyFont="1" applyBorder="1" applyAlignment="1"/>
    <xf numFmtId="4" fontId="34" fillId="0" borderId="6" xfId="12" applyNumberFormat="1" applyFont="1" applyBorder="1" applyAlignment="1">
      <alignment horizontal="right"/>
    </xf>
    <xf numFmtId="4" fontId="34" fillId="0" borderId="14" xfId="12" applyNumberFormat="1" applyFont="1" applyBorder="1" applyAlignment="1">
      <alignment horizontal="right"/>
    </xf>
    <xf numFmtId="4" fontId="34" fillId="0" borderId="11" xfId="12" applyNumberFormat="1" applyFont="1" applyBorder="1" applyAlignment="1">
      <alignment horizontal="right"/>
    </xf>
    <xf numFmtId="4" fontId="34" fillId="0" borderId="11" xfId="12" applyNumberFormat="1" applyFont="1" applyBorder="1" applyAlignment="1"/>
    <xf numFmtId="4" fontId="31" fillId="0" borderId="3" xfId="12" applyNumberFormat="1" applyFont="1" applyBorder="1" applyAlignment="1">
      <alignment horizontal="right"/>
    </xf>
    <xf numFmtId="43" fontId="34" fillId="0" borderId="3" xfId="12" applyFont="1" applyBorder="1" applyAlignment="1">
      <alignment horizontal="center"/>
    </xf>
    <xf numFmtId="4" fontId="34" fillId="0" borderId="2" xfId="12" applyNumberFormat="1" applyFont="1" applyBorder="1" applyAlignment="1"/>
    <xf numFmtId="4" fontId="34" fillId="0" borderId="4" xfId="12" applyNumberFormat="1" applyFont="1" applyBorder="1"/>
    <xf numFmtId="4" fontId="34" fillId="0" borderId="18" xfId="12" applyNumberFormat="1" applyFont="1" applyBorder="1"/>
    <xf numFmtId="4" fontId="34" fillId="0" borderId="6" xfId="12" applyNumberFormat="1" applyFont="1" applyBorder="1" applyAlignment="1"/>
    <xf numFmtId="4" fontId="34" fillId="0" borderId="0" xfId="12" applyNumberFormat="1" applyFont="1" applyBorder="1" applyAlignment="1"/>
    <xf numFmtId="43" fontId="31" fillId="0" borderId="0" xfId="12" applyFont="1" applyAlignment="1"/>
    <xf numFmtId="4" fontId="34" fillId="0" borderId="16" xfId="12" applyNumberFormat="1" applyFont="1" applyBorder="1" applyAlignment="1"/>
    <xf numFmtId="4" fontId="34" fillId="0" borderId="3" xfId="12" applyNumberFormat="1" applyFont="1" applyBorder="1"/>
    <xf numFmtId="4" fontId="34" fillId="0" borderId="0" xfId="12" applyNumberFormat="1" applyFont="1" applyBorder="1"/>
    <xf numFmtId="4" fontId="34" fillId="0" borderId="3" xfId="12" applyNumberFormat="1" applyFont="1" applyBorder="1" applyAlignment="1">
      <alignment horizontal="center"/>
    </xf>
    <xf numFmtId="4" fontId="34" fillId="0" borderId="0" xfId="12" applyNumberFormat="1" applyFont="1" applyBorder="1" applyAlignment="1">
      <alignment horizontal="center"/>
    </xf>
    <xf numFmtId="4" fontId="34" fillId="0" borderId="6" xfId="12" applyNumberFormat="1" applyFont="1" applyBorder="1"/>
    <xf numFmtId="4" fontId="34" fillId="0" borderId="14" xfId="12" applyNumberFormat="1" applyFont="1" applyBorder="1"/>
    <xf numFmtId="4" fontId="34" fillId="0" borderId="14" xfId="12" applyNumberFormat="1" applyFont="1" applyBorder="1" applyAlignment="1"/>
    <xf numFmtId="43" fontId="34" fillId="0" borderId="11" xfId="12" applyNumberFormat="1" applyFont="1" applyBorder="1" applyAlignment="1"/>
    <xf numFmtId="43" fontId="34" fillId="0" borderId="0" xfId="12" applyFont="1" applyBorder="1"/>
    <xf numFmtId="190" fontId="34" fillId="0" borderId="16" xfId="12" applyNumberFormat="1" applyFont="1" applyBorder="1" applyAlignment="1"/>
    <xf numFmtId="43" fontId="34" fillId="0" borderId="3" xfId="12" applyNumberFormat="1" applyFont="1" applyBorder="1" applyAlignment="1"/>
    <xf numFmtId="43" fontId="34" fillId="0" borderId="3" xfId="12" applyFont="1" applyBorder="1" applyAlignment="1"/>
    <xf numFmtId="43" fontId="34" fillId="0" borderId="4" xfId="12" applyFont="1" applyBorder="1"/>
    <xf numFmtId="190" fontId="34" fillId="0" borderId="3" xfId="12" applyNumberFormat="1" applyFont="1" applyBorder="1" applyAlignment="1">
      <alignment horizontal="center"/>
    </xf>
    <xf numFmtId="43" fontId="34" fillId="0" borderId="6" xfId="12" applyFont="1" applyBorder="1" applyAlignment="1"/>
    <xf numFmtId="43" fontId="34" fillId="0" borderId="6" xfId="12" applyNumberFormat="1" applyFont="1" applyBorder="1" applyAlignment="1"/>
    <xf numFmtId="43" fontId="34" fillId="0" borderId="2" xfId="12" applyNumberFormat="1" applyFont="1" applyBorder="1" applyAlignment="1"/>
    <xf numFmtId="43" fontId="21" fillId="0" borderId="0" xfId="12" applyFont="1"/>
    <xf numFmtId="43" fontId="21" fillId="0" borderId="0" xfId="12" applyFont="1" applyFill="1"/>
    <xf numFmtId="43" fontId="21" fillId="0" borderId="2" xfId="12" applyFont="1" applyBorder="1" applyAlignment="1">
      <alignment horizontal="center"/>
    </xf>
    <xf numFmtId="43" fontId="21" fillId="0" borderId="2" xfId="12" applyFont="1" applyFill="1" applyBorder="1" applyAlignment="1">
      <alignment horizontal="center"/>
    </xf>
    <xf numFmtId="43" fontId="21" fillId="0" borderId="22" xfId="12" applyFont="1" applyBorder="1"/>
    <xf numFmtId="43" fontId="21" fillId="0" borderId="22" xfId="12" applyFont="1" applyFill="1" applyBorder="1"/>
    <xf numFmtId="43" fontId="21" fillId="0" borderId="12" xfId="12" applyFont="1" applyBorder="1"/>
    <xf numFmtId="43" fontId="21" fillId="0" borderId="23" xfId="12" applyFont="1" applyBorder="1"/>
    <xf numFmtId="43" fontId="21" fillId="0" borderId="23" xfId="12" applyFont="1" applyFill="1" applyBorder="1"/>
    <xf numFmtId="43" fontId="21" fillId="0" borderId="24" xfId="12" applyFont="1" applyBorder="1"/>
    <xf numFmtId="43" fontId="21" fillId="0" borderId="24" xfId="12" applyFont="1" applyFill="1" applyBorder="1"/>
    <xf numFmtId="43" fontId="21" fillId="0" borderId="6" xfId="12" applyFont="1" applyBorder="1"/>
    <xf numFmtId="43" fontId="22" fillId="0" borderId="2" xfId="12" applyFont="1" applyBorder="1" applyAlignment="1">
      <alignment horizontal="center"/>
    </xf>
    <xf numFmtId="43" fontId="21" fillId="0" borderId="3" xfId="12" applyFont="1" applyBorder="1"/>
    <xf numFmtId="43" fontId="21" fillId="0" borderId="3" xfId="12" applyFont="1" applyFill="1" applyBorder="1"/>
    <xf numFmtId="43" fontId="21" fillId="0" borderId="26" xfId="12" applyFont="1" applyBorder="1"/>
    <xf numFmtId="43" fontId="21" fillId="0" borderId="31" xfId="12" applyFont="1" applyBorder="1"/>
    <xf numFmtId="43" fontId="21" fillId="0" borderId="23" xfId="12" applyFont="1" applyBorder="1" applyAlignment="1">
      <alignment horizontal="justify"/>
    </xf>
    <xf numFmtId="43" fontId="21" fillId="3" borderId="23" xfId="12" applyFont="1" applyFill="1" applyBorder="1"/>
    <xf numFmtId="43" fontId="21" fillId="0" borderId="24" xfId="12" applyFont="1" applyBorder="1" applyAlignment="1">
      <alignment horizontal="justify"/>
    </xf>
    <xf numFmtId="43" fontId="21" fillId="0" borderId="0" xfId="0" applyNumberFormat="1" applyFont="1"/>
    <xf numFmtId="43" fontId="22" fillId="0" borderId="11" xfId="12" applyFont="1" applyFill="1" applyBorder="1"/>
    <xf numFmtId="43" fontId="31" fillId="0" borderId="0" xfId="12" applyFont="1"/>
    <xf numFmtId="43" fontId="32" fillId="0" borderId="0" xfId="12" applyFont="1"/>
    <xf numFmtId="43" fontId="32" fillId="0" borderId="2" xfId="12" applyFont="1" applyBorder="1" applyAlignment="1">
      <alignment horizontal="center"/>
    </xf>
    <xf numFmtId="43" fontId="33" fillId="0" borderId="12" xfId="12" applyFont="1" applyBorder="1" applyAlignment="1">
      <alignment horizontal="center"/>
    </xf>
    <xf numFmtId="43" fontId="33" fillId="0" borderId="3" xfId="12" applyFont="1" applyBorder="1" applyAlignment="1">
      <alignment horizontal="right"/>
    </xf>
    <xf numFmtId="43" fontId="33" fillId="0" borderId="3" xfId="12" applyFont="1" applyBorder="1"/>
    <xf numFmtId="43" fontId="33" fillId="0" borderId="11" xfId="12" applyFont="1" applyBorder="1"/>
    <xf numFmtId="43" fontId="33" fillId="0" borderId="11" xfId="12" applyFont="1" applyBorder="1" applyAlignment="1">
      <alignment horizontal="right"/>
    </xf>
    <xf numFmtId="43" fontId="32" fillId="0" borderId="0" xfId="12" applyFont="1" applyBorder="1" applyAlignment="1">
      <alignment horizontal="center"/>
    </xf>
    <xf numFmtId="43" fontId="34" fillId="0" borderId="0" xfId="12" applyFont="1" applyAlignment="1">
      <alignment horizontal="right"/>
    </xf>
    <xf numFmtId="43" fontId="33" fillId="0" borderId="12" xfId="12" applyFont="1" applyBorder="1" applyAlignment="1">
      <alignment horizontal="left"/>
    </xf>
    <xf numFmtId="43" fontId="33" fillId="0" borderId="12" xfId="12" applyFont="1" applyBorder="1" applyAlignment="1">
      <alignment horizontal="right"/>
    </xf>
    <xf numFmtId="43" fontId="33" fillId="0" borderId="12" xfId="12" applyFont="1" applyBorder="1"/>
    <xf numFmtId="43" fontId="33" fillId="0" borderId="6" xfId="12" applyFont="1" applyBorder="1"/>
    <xf numFmtId="43" fontId="35" fillId="0" borderId="2" xfId="12" applyFont="1" applyBorder="1"/>
    <xf numFmtId="43" fontId="33" fillId="0" borderId="0" xfId="12" applyFont="1"/>
    <xf numFmtId="43" fontId="34" fillId="0" borderId="0" xfId="12" applyFont="1" applyBorder="1" applyAlignment="1">
      <alignment horizontal="center"/>
    </xf>
    <xf numFmtId="43" fontId="3" fillId="0" borderId="0" xfId="12" applyFont="1"/>
    <xf numFmtId="43" fontId="5" fillId="0" borderId="2" xfId="12" applyFont="1" applyBorder="1" applyAlignment="1">
      <alignment horizontal="center" vertical="center"/>
    </xf>
    <xf numFmtId="43" fontId="3" fillId="3" borderId="2" xfId="12" applyFont="1" applyFill="1" applyBorder="1"/>
    <xf numFmtId="43" fontId="5" fillId="0" borderId="2" xfId="12" applyFont="1" applyBorder="1"/>
    <xf numFmtId="0" fontId="5" fillId="0" borderId="0" xfId="6" applyFont="1" applyBorder="1" applyAlignment="1">
      <alignment vertical="center" wrapText="1"/>
    </xf>
    <xf numFmtId="43" fontId="31" fillId="0" borderId="0" xfId="0" applyNumberFormat="1" applyFont="1"/>
    <xf numFmtId="43" fontId="34" fillId="0" borderId="0" xfId="0" applyNumberFormat="1" applyFont="1"/>
    <xf numFmtId="14" fontId="9" fillId="0" borderId="0" xfId="0" applyNumberFormat="1" applyFont="1" applyAlignment="1">
      <alignment horizontal="center"/>
    </xf>
    <xf numFmtId="43" fontId="3" fillId="3" borderId="3" xfId="3" applyFont="1" applyFill="1" applyBorder="1"/>
    <xf numFmtId="0" fontId="22" fillId="0" borderId="3" xfId="0" applyFont="1" applyBorder="1" applyAlignment="1">
      <alignment horizontal="center"/>
    </xf>
    <xf numFmtId="49" fontId="21" fillId="0" borderId="0" xfId="0" applyNumberFormat="1" applyFont="1" applyBorder="1" applyAlignment="1">
      <alignment horizontal="center"/>
    </xf>
    <xf numFmtId="43" fontId="22" fillId="0" borderId="3" xfId="12" applyFont="1" applyBorder="1" applyAlignment="1">
      <alignment horizontal="center"/>
    </xf>
    <xf numFmtId="43" fontId="22" fillId="0" borderId="12" xfId="12" applyFont="1" applyBorder="1" applyAlignment="1">
      <alignment horizontal="center"/>
    </xf>
    <xf numFmtId="0" fontId="2" fillId="0" borderId="0" xfId="6" applyFont="1" applyBorder="1" applyAlignment="1">
      <alignment vertical="center" wrapText="1"/>
    </xf>
    <xf numFmtId="0" fontId="32" fillId="0" borderId="4" xfId="0" applyFont="1" applyBorder="1"/>
    <xf numFmtId="49" fontId="33" fillId="0" borderId="0" xfId="0" applyNumberFormat="1" applyFont="1" applyBorder="1" applyAlignment="1">
      <alignment horizontal="center"/>
    </xf>
    <xf numFmtId="189" fontId="6" fillId="0" borderId="2" xfId="0" applyNumberFormat="1" applyFont="1" applyFill="1" applyBorder="1" applyAlignment="1">
      <alignment horizontal="right"/>
    </xf>
    <xf numFmtId="49" fontId="21" fillId="0" borderId="24" xfId="0" applyNumberFormat="1" applyFont="1" applyBorder="1" applyAlignment="1">
      <alignment horizontal="right"/>
    </xf>
    <xf numFmtId="0" fontId="5" fillId="0" borderId="22" xfId="0" applyFont="1" applyBorder="1"/>
    <xf numFmtId="49" fontId="21" fillId="0" borderId="0" xfId="0" applyNumberFormat="1" applyFont="1" applyAlignment="1">
      <alignment horizontal="left"/>
    </xf>
    <xf numFmtId="49" fontId="21" fillId="0" borderId="23" xfId="0" applyNumberFormat="1" applyFont="1" applyBorder="1" applyAlignment="1">
      <alignment horizontal="right"/>
    </xf>
    <xf numFmtId="43" fontId="20" fillId="0" borderId="0" xfId="9" applyNumberFormat="1" applyFont="1"/>
    <xf numFmtId="43" fontId="9" fillId="0" borderId="0" xfId="8" applyFont="1" applyAlignment="1">
      <alignment horizontal="right"/>
    </xf>
    <xf numFmtId="43" fontId="21" fillId="0" borderId="0" xfId="6" applyNumberFormat="1" applyFont="1"/>
    <xf numFmtId="43" fontId="6" fillId="0" borderId="2" xfId="11" applyFont="1" applyFill="1" applyBorder="1" applyAlignment="1">
      <alignment horizontal="right"/>
    </xf>
    <xf numFmtId="0" fontId="32" fillId="0" borderId="0" xfId="0" applyFont="1" applyBorder="1" applyAlignment="1">
      <alignment horizontal="center"/>
    </xf>
    <xf numFmtId="0" fontId="15" fillId="2" borderId="2" xfId="0" applyFont="1" applyFill="1" applyBorder="1"/>
    <xf numFmtId="189" fontId="6" fillId="5" borderId="2" xfId="0" applyNumberFormat="1" applyFont="1" applyFill="1" applyBorder="1" applyAlignment="1">
      <alignment horizontal="left"/>
    </xf>
    <xf numFmtId="43" fontId="6" fillId="5" borderId="2" xfId="11" applyFont="1" applyFill="1" applyBorder="1" applyAlignment="1">
      <alignment horizontal="center"/>
    </xf>
    <xf numFmtId="189" fontId="6" fillId="6" borderId="2" xfId="0" applyNumberFormat="1" applyFont="1" applyFill="1" applyBorder="1" applyAlignment="1">
      <alignment horizontal="left"/>
    </xf>
    <xf numFmtId="43" fontId="6" fillId="6" borderId="2" xfId="11" applyFont="1" applyFill="1" applyBorder="1" applyAlignment="1">
      <alignment horizontal="center"/>
    </xf>
    <xf numFmtId="43" fontId="15" fillId="6" borderId="2" xfId="11" applyFont="1" applyFill="1" applyBorder="1" applyAlignment="1">
      <alignment horizontal="center"/>
    </xf>
    <xf numFmtId="189" fontId="6" fillId="7" borderId="2" xfId="0" applyNumberFormat="1" applyFont="1" applyFill="1" applyBorder="1" applyAlignment="1">
      <alignment horizontal="left"/>
    </xf>
    <xf numFmtId="43" fontId="6" fillId="7" borderId="2" xfId="11" applyFont="1" applyFill="1" applyBorder="1" applyAlignment="1">
      <alignment horizontal="center"/>
    </xf>
    <xf numFmtId="43" fontId="16" fillId="7" borderId="2" xfId="11" applyFont="1" applyFill="1" applyBorder="1" applyAlignment="1">
      <alignment horizontal="center"/>
    </xf>
    <xf numFmtId="0" fontId="0" fillId="0" borderId="12" xfId="0" applyBorder="1"/>
    <xf numFmtId="0" fontId="2" fillId="0" borderId="12" xfId="0" applyFont="1" applyBorder="1"/>
    <xf numFmtId="0" fontId="2" fillId="0" borderId="2" xfId="0" applyFont="1" applyBorder="1" applyAlignment="1">
      <alignment horizontal="center" vertical="center" wrapText="1"/>
    </xf>
    <xf numFmtId="0" fontId="44" fillId="0" borderId="3" xfId="0" applyFont="1" applyBorder="1"/>
    <xf numFmtId="0" fontId="44" fillId="0" borderId="6" xfId="0" applyFont="1" applyBorder="1"/>
    <xf numFmtId="0" fontId="45" fillId="0" borderId="3" xfId="0" applyFont="1" applyBorder="1"/>
    <xf numFmtId="43" fontId="0" fillId="0" borderId="12" xfId="1" applyFont="1" applyBorder="1"/>
    <xf numFmtId="43" fontId="44" fillId="0" borderId="12" xfId="1" applyNumberFormat="1" applyFont="1" applyBorder="1"/>
    <xf numFmtId="0" fontId="2" fillId="0" borderId="2" xfId="0" applyFont="1" applyBorder="1" applyAlignment="1">
      <alignment horizontal="center" wrapText="1"/>
    </xf>
    <xf numFmtId="0" fontId="28" fillId="0" borderId="2" xfId="0" applyFont="1" applyBorder="1" applyAlignment="1">
      <alignment horizontal="center" vertical="center"/>
    </xf>
    <xf numFmtId="0" fontId="46" fillId="0" borderId="12" xfId="0" applyFont="1" applyBorder="1"/>
    <xf numFmtId="0" fontId="42" fillId="0" borderId="0" xfId="0" applyFont="1"/>
    <xf numFmtId="0" fontId="28" fillId="0" borderId="0" xfId="0" applyFont="1" applyBorder="1" applyAlignment="1">
      <alignment horizontal="center" vertical="center"/>
    </xf>
    <xf numFmtId="43" fontId="2" fillId="0" borderId="0" xfId="0" applyNumberFormat="1" applyFont="1" applyBorder="1"/>
    <xf numFmtId="43" fontId="3" fillId="0" borderId="0" xfId="0" applyNumberFormat="1" applyFont="1" applyBorder="1"/>
    <xf numFmtId="43" fontId="44" fillId="0" borderId="0" xfId="0" applyNumberFormat="1" applyFont="1" applyBorder="1"/>
    <xf numFmtId="0" fontId="5" fillId="0" borderId="0" xfId="0" applyFont="1"/>
    <xf numFmtId="4" fontId="34" fillId="0" borderId="4" xfId="12" applyNumberFormat="1" applyFont="1" applyBorder="1" applyAlignment="1">
      <alignment horizontal="right"/>
    </xf>
    <xf numFmtId="4" fontId="34" fillId="0" borderId="4" xfId="12" applyNumberFormat="1" applyFont="1" applyBorder="1" applyAlignment="1"/>
    <xf numFmtId="0" fontId="34" fillId="0" borderId="20" xfId="0" applyFont="1" applyBorder="1"/>
    <xf numFmtId="49" fontId="31" fillId="0" borderId="2" xfId="0" applyNumberFormat="1" applyFont="1" applyBorder="1" applyAlignment="1">
      <alignment horizontal="center"/>
    </xf>
    <xf numFmtId="0" fontId="34" fillId="0" borderId="18" xfId="0" applyFont="1" applyBorder="1" applyAlignment="1">
      <alignment horizontal="center"/>
    </xf>
    <xf numFmtId="49" fontId="31" fillId="0" borderId="11" xfId="0" applyNumberFormat="1" applyFont="1" applyBorder="1" applyAlignment="1">
      <alignment horizontal="center"/>
    </xf>
    <xf numFmtId="49" fontId="31" fillId="0" borderId="0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43" fontId="15" fillId="0" borderId="3" xfId="1" applyNumberFormat="1" applyFont="1" applyBorder="1"/>
    <xf numFmtId="43" fontId="15" fillId="0" borderId="3" xfId="1" applyFont="1" applyBorder="1"/>
    <xf numFmtId="0" fontId="15" fillId="0" borderId="3" xfId="0" applyFont="1" applyBorder="1"/>
    <xf numFmtId="2" fontId="15" fillId="0" borderId="3" xfId="0" applyNumberFormat="1" applyFont="1" applyBorder="1"/>
    <xf numFmtId="43" fontId="15" fillId="0" borderId="6" xfId="1" applyNumberFormat="1" applyFont="1" applyBorder="1"/>
    <xf numFmtId="43" fontId="15" fillId="0" borderId="6" xfId="1" applyFont="1" applyBorder="1"/>
    <xf numFmtId="2" fontId="15" fillId="0" borderId="6" xfId="0" applyNumberFormat="1" applyFont="1" applyBorder="1"/>
    <xf numFmtId="0" fontId="15" fillId="0" borderId="6" xfId="0" applyFont="1" applyBorder="1"/>
    <xf numFmtId="43" fontId="15" fillId="0" borderId="2" xfId="0" applyNumberFormat="1" applyFont="1" applyBorder="1"/>
    <xf numFmtId="0" fontId="0" fillId="0" borderId="0" xfId="0" applyAlignment="1">
      <alignment horizontal="center"/>
    </xf>
    <xf numFmtId="0" fontId="47" fillId="0" borderId="3" xfId="0" applyFont="1" applyBorder="1"/>
    <xf numFmtId="0" fontId="31" fillId="0" borderId="0" xfId="0" applyFont="1" applyAlignment="1">
      <alignment horizontal="left"/>
    </xf>
    <xf numFmtId="0" fontId="48" fillId="0" borderId="0" xfId="0" applyFont="1" applyAlignment="1">
      <alignment horizontal="left"/>
    </xf>
    <xf numFmtId="0" fontId="48" fillId="0" borderId="0" xfId="0" applyFont="1"/>
    <xf numFmtId="0" fontId="48" fillId="0" borderId="0" xfId="0" applyFont="1" applyAlignment="1">
      <alignment horizontal="center"/>
    </xf>
    <xf numFmtId="189" fontId="15" fillId="0" borderId="2" xfId="0" applyNumberFormat="1" applyFont="1" applyFill="1" applyBorder="1" applyAlignment="1">
      <alignment horizontal="left"/>
    </xf>
    <xf numFmtId="189" fontId="15" fillId="0" borderId="2" xfId="0" applyNumberFormat="1" applyFont="1" applyFill="1" applyBorder="1" applyAlignment="1">
      <alignment horizontal="right"/>
    </xf>
    <xf numFmtId="4" fontId="38" fillId="3" borderId="3" xfId="12" applyNumberFormat="1" applyFont="1" applyFill="1" applyBorder="1" applyAlignment="1"/>
    <xf numFmtId="43" fontId="6" fillId="8" borderId="2" xfId="11" applyFont="1" applyFill="1" applyBorder="1" applyAlignment="1">
      <alignment horizontal="center"/>
    </xf>
    <xf numFmtId="0" fontId="6" fillId="4" borderId="0" xfId="0" applyFont="1" applyFill="1"/>
    <xf numFmtId="0" fontId="2" fillId="0" borderId="0" xfId="6" applyFont="1" applyBorder="1" applyAlignment="1">
      <alignment vertical="center" wrapText="1"/>
    </xf>
    <xf numFmtId="43" fontId="33" fillId="0" borderId="0" xfId="1" applyFont="1"/>
    <xf numFmtId="15" fontId="29" fillId="0" borderId="28" xfId="0" applyNumberFormat="1" applyFont="1" applyBorder="1" applyAlignment="1">
      <alignment horizontal="center"/>
    </xf>
    <xf numFmtId="0" fontId="29" fillId="0" borderId="2" xfId="0" applyFont="1" applyBorder="1"/>
    <xf numFmtId="0" fontId="8" fillId="0" borderId="0" xfId="9" applyFont="1" applyAlignment="1"/>
    <xf numFmtId="43" fontId="21" fillId="0" borderId="0" xfId="1" applyFont="1"/>
    <xf numFmtId="0" fontId="21" fillId="0" borderId="13" xfId="0" applyFont="1" applyBorder="1"/>
    <xf numFmtId="0" fontId="9" fillId="0" borderId="13" xfId="7" applyFont="1" applyBorder="1" applyAlignment="1">
      <alignment horizontal="center"/>
    </xf>
    <xf numFmtId="0" fontId="9" fillId="0" borderId="25" xfId="7" applyFont="1" applyBorder="1"/>
    <xf numFmtId="43" fontId="9" fillId="0" borderId="12" xfId="1" applyFont="1" applyBorder="1"/>
    <xf numFmtId="43" fontId="9" fillId="0" borderId="12" xfId="1" applyFont="1" applyFill="1" applyBorder="1"/>
    <xf numFmtId="43" fontId="9" fillId="0" borderId="12" xfId="7" applyNumberFormat="1" applyFont="1" applyBorder="1"/>
    <xf numFmtId="43" fontId="0" fillId="0" borderId="0" xfId="0" applyNumberFormat="1"/>
    <xf numFmtId="0" fontId="9" fillId="0" borderId="0" xfId="9" applyFont="1" applyAlignment="1">
      <alignment horizontal="center"/>
    </xf>
    <xf numFmtId="14" fontId="9" fillId="0" borderId="0" xfId="9" applyNumberFormat="1" applyFont="1" applyAlignment="1">
      <alignment horizontal="center"/>
    </xf>
    <xf numFmtId="43" fontId="38" fillId="0" borderId="3" xfId="1" applyFont="1" applyBorder="1" applyAlignment="1">
      <alignment horizontal="right"/>
    </xf>
    <xf numFmtId="14" fontId="9" fillId="0" borderId="0" xfId="0" applyNumberFormat="1" applyFont="1"/>
    <xf numFmtId="0" fontId="29" fillId="0" borderId="9" xfId="6" applyFont="1" applyBorder="1"/>
    <xf numFmtId="0" fontId="29" fillId="0" borderId="25" xfId="6" applyFont="1" applyBorder="1" applyAlignment="1">
      <alignment horizontal="center"/>
    </xf>
    <xf numFmtId="189" fontId="29" fillId="0" borderId="12" xfId="6" applyNumberFormat="1" applyFont="1" applyBorder="1" applyAlignment="1">
      <alignment horizontal="center"/>
    </xf>
    <xf numFmtId="43" fontId="29" fillId="0" borderId="0" xfId="3" applyFont="1" applyBorder="1"/>
    <xf numFmtId="0" fontId="29" fillId="0" borderId="13" xfId="6" applyFont="1" applyBorder="1" applyAlignment="1">
      <alignment horizontal="center"/>
    </xf>
    <xf numFmtId="0" fontId="29" fillId="0" borderId="0" xfId="6" applyFont="1" applyBorder="1"/>
    <xf numFmtId="0" fontId="29" fillId="0" borderId="0" xfId="6" applyFont="1" applyBorder="1" applyAlignment="1">
      <alignment horizontal="center"/>
    </xf>
    <xf numFmtId="189" fontId="29" fillId="0" borderId="3" xfId="6" applyNumberFormat="1" applyFont="1" applyBorder="1" applyAlignment="1">
      <alignment horizontal="center"/>
    </xf>
    <xf numFmtId="0" fontId="29" fillId="0" borderId="4" xfId="6" applyFont="1" applyBorder="1" applyAlignment="1">
      <alignment horizontal="center"/>
    </xf>
    <xf numFmtId="0" fontId="29" fillId="0" borderId="0" xfId="6" applyFont="1" applyBorder="1" applyAlignment="1"/>
    <xf numFmtId="43" fontId="29" fillId="0" borderId="4" xfId="1" applyFont="1" applyBorder="1"/>
    <xf numFmtId="187" fontId="29" fillId="0" borderId="3" xfId="6" applyNumberFormat="1" applyFont="1" applyBorder="1" applyAlignment="1">
      <alignment horizontal="center"/>
    </xf>
    <xf numFmtId="43" fontId="29" fillId="0" borderId="3" xfId="3" applyFont="1" applyBorder="1"/>
    <xf numFmtId="43" fontId="29" fillId="0" borderId="0" xfId="3" applyFont="1" applyFill="1" applyBorder="1"/>
    <xf numFmtId="43" fontId="29" fillId="0" borderId="4" xfId="3" applyFont="1" applyFill="1" applyBorder="1"/>
    <xf numFmtId="0" fontId="29" fillId="0" borderId="5" xfId="6" applyFont="1" applyBorder="1"/>
    <xf numFmtId="189" fontId="29" fillId="0" borderId="6" xfId="6" applyNumberFormat="1" applyFont="1" applyBorder="1" applyAlignment="1">
      <alignment horizontal="center"/>
    </xf>
    <xf numFmtId="43" fontId="50" fillId="0" borderId="27" xfId="3" applyFont="1" applyFill="1" applyBorder="1"/>
    <xf numFmtId="43" fontId="50" fillId="0" borderId="18" xfId="3" applyFont="1" applyFill="1" applyBorder="1"/>
    <xf numFmtId="0" fontId="50" fillId="0" borderId="9" xfId="6" applyFont="1" applyBorder="1" applyAlignment="1">
      <alignment horizontal="center"/>
    </xf>
    <xf numFmtId="0" fontId="29" fillId="0" borderId="4" xfId="6" applyFont="1" applyBorder="1"/>
    <xf numFmtId="0" fontId="29" fillId="0" borderId="8" xfId="6" applyFont="1" applyBorder="1"/>
    <xf numFmtId="0" fontId="50" fillId="0" borderId="0" xfId="6" applyFont="1" applyBorder="1" applyAlignment="1">
      <alignment horizontal="center"/>
    </xf>
    <xf numFmtId="0" fontId="50" fillId="0" borderId="4" xfId="6" applyFont="1" applyBorder="1" applyAlignment="1"/>
    <xf numFmtId="0" fontId="50" fillId="0" borderId="0" xfId="6" applyFont="1" applyBorder="1" applyAlignment="1"/>
    <xf numFmtId="0" fontId="50" fillId="0" borderId="10" xfId="6" applyFont="1" applyBorder="1" applyAlignment="1">
      <alignment horizontal="center"/>
    </xf>
    <xf numFmtId="43" fontId="29" fillId="0" borderId="4" xfId="3" applyFont="1" applyBorder="1"/>
    <xf numFmtId="0" fontId="0" fillId="0" borderId="0" xfId="0" applyBorder="1" applyAlignment="1"/>
    <xf numFmtId="43" fontId="21" fillId="3" borderId="3" xfId="12" applyFont="1" applyFill="1" applyBorder="1"/>
    <xf numFmtId="43" fontId="21" fillId="3" borderId="24" xfId="12" applyFont="1" applyFill="1" applyBorder="1"/>
    <xf numFmtId="43" fontId="15" fillId="3" borderId="3" xfId="1" applyFont="1" applyFill="1" applyBorder="1"/>
    <xf numFmtId="0" fontId="9" fillId="0" borderId="0" xfId="0" applyFont="1" applyBorder="1" applyAlignment="1"/>
    <xf numFmtId="0" fontId="8" fillId="0" borderId="13" xfId="0" applyFont="1" applyBorder="1" applyAlignment="1">
      <alignment horizontal="left"/>
    </xf>
    <xf numFmtId="0" fontId="8" fillId="0" borderId="25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0" xfId="6" applyFont="1" applyBorder="1" applyAlignment="1">
      <alignment horizontal="center"/>
    </xf>
    <xf numFmtId="0" fontId="8" fillId="0" borderId="0" xfId="6" applyFont="1" applyBorder="1" applyAlignment="1">
      <alignment vertical="center" wrapText="1"/>
    </xf>
    <xf numFmtId="0" fontId="14" fillId="0" borderId="0" xfId="6" applyFont="1" applyBorder="1" applyAlignment="1">
      <alignment vertical="center" wrapText="1"/>
    </xf>
    <xf numFmtId="49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3" fontId="5" fillId="0" borderId="0" xfId="1" applyFont="1" applyAlignment="1">
      <alignment horizontal="center"/>
    </xf>
    <xf numFmtId="0" fontId="53" fillId="0" borderId="3" xfId="0" applyFont="1" applyBorder="1"/>
    <xf numFmtId="0" fontId="9" fillId="0" borderId="0" xfId="9" applyFont="1" applyAlignment="1">
      <alignment horizontal="center"/>
    </xf>
    <xf numFmtId="43" fontId="15" fillId="0" borderId="6" xfId="0" applyNumberFormat="1" applyFont="1" applyBorder="1"/>
    <xf numFmtId="43" fontId="15" fillId="0" borderId="23" xfId="0" applyNumberFormat="1" applyFont="1" applyBorder="1"/>
    <xf numFmtId="43" fontId="21" fillId="0" borderId="4" xfId="1" applyFont="1" applyBorder="1" applyAlignment="1">
      <alignment horizontal="right"/>
    </xf>
    <xf numFmtId="188" fontId="6" fillId="0" borderId="2" xfId="0" applyNumberFormat="1" applyFont="1" applyFill="1" applyBorder="1" applyAlignment="1">
      <alignment horizontal="center"/>
    </xf>
    <xf numFmtId="188" fontId="6" fillId="0" borderId="20" xfId="0" applyNumberFormat="1" applyFont="1" applyFill="1" applyBorder="1" applyAlignment="1">
      <alignment horizontal="center"/>
    </xf>
    <xf numFmtId="189" fontId="15" fillId="4" borderId="2" xfId="0" applyNumberFormat="1" applyFont="1" applyFill="1" applyBorder="1" applyAlignment="1">
      <alignment horizontal="left"/>
    </xf>
    <xf numFmtId="43" fontId="6" fillId="4" borderId="2" xfId="11" applyFont="1" applyFill="1" applyBorder="1" applyAlignment="1">
      <alignment horizontal="center"/>
    </xf>
    <xf numFmtId="189" fontId="6" fillId="4" borderId="2" xfId="0" applyNumberFormat="1" applyFont="1" applyFill="1" applyBorder="1" applyAlignment="1">
      <alignment horizontal="left"/>
    </xf>
    <xf numFmtId="43" fontId="15" fillId="4" borderId="2" xfId="11" applyFont="1" applyFill="1" applyBorder="1" applyAlignment="1">
      <alignment horizontal="center"/>
    </xf>
    <xf numFmtId="189" fontId="6" fillId="9" borderId="2" xfId="0" applyNumberFormat="1" applyFont="1" applyFill="1" applyBorder="1" applyAlignment="1">
      <alignment horizontal="left"/>
    </xf>
    <xf numFmtId="43" fontId="6" fillId="9" borderId="2" xfId="11" applyFont="1" applyFill="1" applyBorder="1" applyAlignment="1">
      <alignment horizontal="center"/>
    </xf>
    <xf numFmtId="0" fontId="15" fillId="9" borderId="2" xfId="0" applyFont="1" applyFill="1" applyBorder="1"/>
    <xf numFmtId="43" fontId="15" fillId="9" borderId="11" xfId="11" applyFont="1" applyFill="1" applyBorder="1"/>
    <xf numFmtId="43" fontId="6" fillId="9" borderId="11" xfId="11" applyFont="1" applyFill="1" applyBorder="1"/>
    <xf numFmtId="43" fontId="15" fillId="7" borderId="2" xfId="11" applyFont="1" applyFill="1" applyBorder="1" applyAlignment="1">
      <alignment horizontal="center"/>
    </xf>
    <xf numFmtId="0" fontId="9" fillId="0" borderId="0" xfId="9" applyFont="1" applyAlignment="1">
      <alignment horizontal="center"/>
    </xf>
    <xf numFmtId="189" fontId="15" fillId="9" borderId="2" xfId="0" applyNumberFormat="1" applyFont="1" applyFill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9" fillId="0" borderId="0" xfId="6" applyFont="1" applyBorder="1" applyAlignment="1">
      <alignment horizontal="center"/>
    </xf>
    <xf numFmtId="0" fontId="0" fillId="0" borderId="0" xfId="0" applyAlignment="1"/>
    <xf numFmtId="0" fontId="49" fillId="0" borderId="0" xfId="9" applyFont="1" applyAlignment="1">
      <alignment horizontal="center"/>
    </xf>
    <xf numFmtId="4" fontId="54" fillId="0" borderId="0" xfId="0" applyNumberFormat="1" applyFont="1"/>
    <xf numFmtId="0" fontId="49" fillId="0" borderId="0" xfId="9" applyFont="1" applyAlignment="1"/>
    <xf numFmtId="0" fontId="9" fillId="0" borderId="0" xfId="6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6" applyFont="1" applyBorder="1" applyAlignment="1">
      <alignment horizontal="left"/>
    </xf>
    <xf numFmtId="0" fontId="2" fillId="0" borderId="0" xfId="0" applyFont="1"/>
    <xf numFmtId="43" fontId="22" fillId="0" borderId="3" xfId="12" applyFont="1" applyFill="1" applyBorder="1"/>
    <xf numFmtId="0" fontId="21" fillId="0" borderId="23" xfId="0" applyFont="1" applyBorder="1" applyAlignment="1">
      <alignment horizontal="left"/>
    </xf>
    <xf numFmtId="43" fontId="21" fillId="0" borderId="2" xfId="12" applyFont="1" applyBorder="1"/>
    <xf numFmtId="43" fontId="22" fillId="0" borderId="2" xfId="12" applyFont="1" applyFill="1" applyBorder="1"/>
    <xf numFmtId="49" fontId="21" fillId="0" borderId="11" xfId="0" applyNumberFormat="1" applyFont="1" applyBorder="1" applyAlignment="1">
      <alignment horizontal="center"/>
    </xf>
    <xf numFmtId="43" fontId="21" fillId="0" borderId="11" xfId="12" applyFont="1" applyBorder="1"/>
    <xf numFmtId="43" fontId="21" fillId="4" borderId="11" xfId="12" applyFont="1" applyFill="1" applyBorder="1"/>
    <xf numFmtId="49" fontId="21" fillId="0" borderId="12" xfId="0" applyNumberFormat="1" applyFont="1" applyBorder="1" applyAlignment="1">
      <alignment horizontal="center"/>
    </xf>
    <xf numFmtId="43" fontId="21" fillId="8" borderId="12" xfId="12" applyFont="1" applyFill="1" applyBorder="1"/>
    <xf numFmtId="43" fontId="22" fillId="0" borderId="6" xfId="12" applyFont="1" applyBorder="1" applyAlignment="1">
      <alignment horizontal="center"/>
    </xf>
    <xf numFmtId="43" fontId="22" fillId="0" borderId="11" xfId="12" applyFont="1" applyBorder="1" applyAlignment="1">
      <alignment horizontal="center"/>
    </xf>
    <xf numFmtId="0" fontId="9" fillId="0" borderId="0" xfId="9" applyFont="1" applyAlignment="1">
      <alignment horizontal="center"/>
    </xf>
    <xf numFmtId="0" fontId="2" fillId="0" borderId="0" xfId="6" applyFont="1" applyBorder="1" applyAlignment="1">
      <alignment vertical="center" wrapText="1"/>
    </xf>
    <xf numFmtId="43" fontId="22" fillId="10" borderId="2" xfId="12" applyFont="1" applyFill="1" applyBorder="1" applyAlignment="1">
      <alignment horizontal="center"/>
    </xf>
    <xf numFmtId="0" fontId="9" fillId="0" borderId="3" xfId="9" applyFont="1" applyBorder="1"/>
    <xf numFmtId="43" fontId="9" fillId="0" borderId="3" xfId="1" applyFont="1" applyBorder="1"/>
    <xf numFmtId="0" fontId="9" fillId="0" borderId="3" xfId="9" applyFont="1" applyBorder="1" applyAlignment="1">
      <alignment horizontal="center"/>
    </xf>
    <xf numFmtId="0" fontId="3" fillId="0" borderId="3" xfId="9" applyFont="1" applyBorder="1"/>
    <xf numFmtId="43" fontId="3" fillId="0" borderId="3" xfId="1" applyFont="1" applyBorder="1"/>
    <xf numFmtId="43" fontId="9" fillId="0" borderId="11" xfId="1" applyFont="1" applyBorder="1"/>
    <xf numFmtId="0" fontId="49" fillId="0" borderId="2" xfId="9" applyFont="1" applyBorder="1" applyAlignment="1">
      <alignment horizontal="center"/>
    </xf>
    <xf numFmtId="0" fontId="9" fillId="0" borderId="10" xfId="9" applyFont="1" applyBorder="1"/>
    <xf numFmtId="0" fontId="9" fillId="0" borderId="6" xfId="9" applyFont="1" applyBorder="1"/>
    <xf numFmtId="0" fontId="9" fillId="0" borderId="12" xfId="9" applyFont="1" applyBorder="1"/>
    <xf numFmtId="0" fontId="9" fillId="0" borderId="0" xfId="0" applyFont="1" applyBorder="1" applyAlignment="1"/>
    <xf numFmtId="0" fontId="0" fillId="0" borderId="0" xfId="0" applyAlignment="1"/>
    <xf numFmtId="0" fontId="9" fillId="0" borderId="0" xfId="0" applyFont="1" applyBorder="1" applyAlignment="1">
      <alignment horizontal="center"/>
    </xf>
    <xf numFmtId="0" fontId="9" fillId="0" borderId="0" xfId="6" applyFont="1" applyBorder="1" applyAlignment="1">
      <alignment horizontal="center"/>
    </xf>
    <xf numFmtId="0" fontId="49" fillId="0" borderId="0" xfId="9" applyFont="1" applyAlignment="1">
      <alignment horizontal="center"/>
    </xf>
    <xf numFmtId="0" fontId="34" fillId="0" borderId="0" xfId="0" applyNumberFormat="1" applyFont="1" applyBorder="1" applyAlignment="1">
      <alignment horizontal="center"/>
    </xf>
    <xf numFmtId="43" fontId="34" fillId="0" borderId="0" xfId="12" applyFont="1" applyBorder="1" applyAlignment="1">
      <alignment horizontal="right"/>
    </xf>
    <xf numFmtId="43" fontId="9" fillId="0" borderId="3" xfId="9" applyNumberFormat="1" applyFont="1" applyBorder="1"/>
    <xf numFmtId="43" fontId="9" fillId="0" borderId="27" xfId="1" applyFont="1" applyBorder="1"/>
    <xf numFmtId="43" fontId="9" fillId="0" borderId="3" xfId="5" applyFont="1" applyBorder="1" applyAlignment="1">
      <alignment horizontal="center"/>
    </xf>
    <xf numFmtId="0" fontId="9" fillId="0" borderId="4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49" fontId="9" fillId="0" borderId="0" xfId="9" applyNumberFormat="1" applyFont="1" applyBorder="1" applyAlignment="1">
      <alignment horizontal="center"/>
    </xf>
    <xf numFmtId="0" fontId="9" fillId="0" borderId="0" xfId="9" applyFont="1" applyAlignment="1"/>
    <xf numFmtId="43" fontId="9" fillId="0" borderId="27" xfId="9" applyNumberFormat="1" applyFont="1" applyBorder="1" applyAlignment="1">
      <alignment horizontal="center"/>
    </xf>
    <xf numFmtId="43" fontId="9" fillId="0" borderId="0" xfId="9" applyNumberFormat="1" applyFont="1" applyBorder="1" applyAlignment="1">
      <alignment horizontal="center"/>
    </xf>
    <xf numFmtId="0" fontId="4" fillId="0" borderId="0" xfId="9" applyFont="1" applyAlignment="1">
      <alignment horizontal="center"/>
    </xf>
    <xf numFmtId="0" fontId="4" fillId="0" borderId="0" xfId="9" applyFont="1"/>
    <xf numFmtId="43" fontId="4" fillId="0" borderId="0" xfId="1" applyFont="1"/>
    <xf numFmtId="0" fontId="9" fillId="0" borderId="0" xfId="6" applyFont="1" applyBorder="1" applyAlignment="1"/>
    <xf numFmtId="43" fontId="21" fillId="0" borderId="4" xfId="1" applyFont="1" applyBorder="1" applyAlignment="1">
      <alignment horizontal="center"/>
    </xf>
    <xf numFmtId="4" fontId="34" fillId="3" borderId="0" xfId="12" applyNumberFormat="1" applyFont="1" applyFill="1" applyBorder="1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Font="1" applyAlignment="1"/>
    <xf numFmtId="0" fontId="22" fillId="0" borderId="0" xfId="6" applyFont="1" applyAlignment="1">
      <alignment horizontal="center"/>
    </xf>
    <xf numFmtId="0" fontId="21" fillId="0" borderId="28" xfId="6" applyFont="1" applyBorder="1" applyAlignment="1">
      <alignment horizontal="center"/>
    </xf>
    <xf numFmtId="0" fontId="21" fillId="0" borderId="1" xfId="6" applyFont="1" applyBorder="1" applyAlignment="1">
      <alignment horizontal="center"/>
    </xf>
    <xf numFmtId="0" fontId="22" fillId="0" borderId="13" xfId="6" applyFont="1" applyBorder="1" applyAlignment="1">
      <alignment horizontal="left"/>
    </xf>
    <xf numFmtId="0" fontId="22" fillId="0" borderId="25" xfId="6" applyFont="1" applyBorder="1" applyAlignment="1">
      <alignment horizontal="left"/>
    </xf>
    <xf numFmtId="0" fontId="22" fillId="0" borderId="13" xfId="6" applyFont="1" applyBorder="1" applyAlignment="1">
      <alignment horizontal="center"/>
    </xf>
    <xf numFmtId="0" fontId="22" fillId="0" borderId="9" xfId="6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0" fillId="0" borderId="13" xfId="6" applyFont="1" applyBorder="1" applyAlignment="1">
      <alignment horizontal="center"/>
    </xf>
    <xf numFmtId="0" fontId="50" fillId="0" borderId="9" xfId="6" applyFont="1" applyBorder="1" applyAlignment="1">
      <alignment horizontal="center"/>
    </xf>
    <xf numFmtId="0" fontId="22" fillId="0" borderId="4" xfId="6" applyFont="1" applyBorder="1" applyAlignment="1">
      <alignment vertical="center" wrapText="1"/>
    </xf>
    <xf numFmtId="0" fontId="24" fillId="0" borderId="0" xfId="6" applyFont="1" applyBorder="1" applyAlignment="1">
      <alignment vertical="center" wrapText="1"/>
    </xf>
    <xf numFmtId="0" fontId="5" fillId="0" borderId="0" xfId="6" applyFont="1" applyAlignment="1">
      <alignment horizontal="center"/>
    </xf>
    <xf numFmtId="0" fontId="3" fillId="0" borderId="28" xfId="6" applyFont="1" applyBorder="1" applyAlignment="1">
      <alignment horizontal="center"/>
    </xf>
    <xf numFmtId="0" fontId="3" fillId="0" borderId="1" xfId="6" applyFont="1" applyBorder="1" applyAlignment="1">
      <alignment horizontal="center"/>
    </xf>
    <xf numFmtId="0" fontId="5" fillId="0" borderId="13" xfId="6" applyFont="1" applyBorder="1" applyAlignment="1">
      <alignment horizontal="left"/>
    </xf>
    <xf numFmtId="0" fontId="5" fillId="0" borderId="25" xfId="6" applyFont="1" applyBorder="1" applyAlignment="1">
      <alignment horizontal="left"/>
    </xf>
    <xf numFmtId="0" fontId="5" fillId="0" borderId="13" xfId="6" applyFont="1" applyBorder="1" applyAlignment="1">
      <alignment horizontal="center"/>
    </xf>
    <xf numFmtId="0" fontId="5" fillId="0" borderId="9" xfId="6" applyFont="1" applyBorder="1" applyAlignment="1">
      <alignment horizontal="center"/>
    </xf>
    <xf numFmtId="0" fontId="22" fillId="0" borderId="7" xfId="6" applyFont="1" applyBorder="1" applyAlignment="1">
      <alignment horizontal="center"/>
    </xf>
    <xf numFmtId="0" fontId="22" fillId="0" borderId="10" xfId="6" applyFont="1" applyBorder="1" applyAlignment="1">
      <alignment horizontal="center"/>
    </xf>
    <xf numFmtId="0" fontId="22" fillId="0" borderId="7" xfId="6" applyFont="1" applyBorder="1" applyAlignment="1">
      <alignment vertical="center" wrapText="1"/>
    </xf>
    <xf numFmtId="0" fontId="24" fillId="0" borderId="5" xfId="6" applyFont="1" applyBorder="1" applyAlignment="1"/>
    <xf numFmtId="0" fontId="29" fillId="0" borderId="0" xfId="6" applyFont="1" applyBorder="1" applyAlignment="1"/>
    <xf numFmtId="0" fontId="0" fillId="0" borderId="8" xfId="0" applyBorder="1" applyAlignment="1"/>
    <xf numFmtId="0" fontId="50" fillId="0" borderId="4" xfId="6" applyFont="1" applyBorder="1" applyAlignment="1">
      <alignment vertical="center" wrapText="1"/>
    </xf>
    <xf numFmtId="0" fontId="52" fillId="0" borderId="0" xfId="6" applyFont="1" applyBorder="1" applyAlignment="1">
      <alignment vertical="center" wrapText="1"/>
    </xf>
    <xf numFmtId="0" fontId="50" fillId="0" borderId="7" xfId="6" applyFont="1" applyBorder="1" applyAlignment="1">
      <alignment horizontal="center"/>
    </xf>
    <xf numFmtId="0" fontId="50" fillId="0" borderId="10" xfId="6" applyFont="1" applyBorder="1" applyAlignment="1">
      <alignment horizontal="center"/>
    </xf>
    <xf numFmtId="0" fontId="50" fillId="0" borderId="7" xfId="6" applyFont="1" applyBorder="1" applyAlignment="1">
      <alignment vertical="center" wrapText="1"/>
    </xf>
    <xf numFmtId="0" fontId="52" fillId="0" borderId="5" xfId="6" applyFont="1" applyBorder="1" applyAlignment="1"/>
    <xf numFmtId="0" fontId="50" fillId="0" borderId="13" xfId="6" applyFont="1" applyBorder="1" applyAlignment="1">
      <alignment horizontal="left"/>
    </xf>
    <xf numFmtId="0" fontId="50" fillId="0" borderId="25" xfId="6" applyFont="1" applyBorder="1" applyAlignment="1">
      <alignment horizontal="left"/>
    </xf>
    <xf numFmtId="0" fontId="5" fillId="0" borderId="4" xfId="6" applyFont="1" applyBorder="1" applyAlignment="1">
      <alignment vertical="center" wrapText="1"/>
    </xf>
    <xf numFmtId="0" fontId="2" fillId="0" borderId="0" xfId="6" applyFont="1" applyBorder="1" applyAlignment="1">
      <alignment vertical="center" wrapText="1"/>
    </xf>
    <xf numFmtId="0" fontId="50" fillId="0" borderId="4" xfId="0" applyFont="1" applyBorder="1" applyAlignment="1">
      <alignment horizontal="center"/>
    </xf>
    <xf numFmtId="0" fontId="50" fillId="0" borderId="8" xfId="0" applyFont="1" applyBorder="1" applyAlignment="1">
      <alignment horizontal="center"/>
    </xf>
    <xf numFmtId="0" fontId="9" fillId="0" borderId="0" xfId="6" applyFont="1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Border="1" applyAlignment="1"/>
    <xf numFmtId="0" fontId="0" fillId="0" borderId="0" xfId="0" applyAlignment="1"/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9" fillId="0" borderId="0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2" fillId="0" borderId="5" xfId="0" applyFont="1" applyBorder="1" applyAlignment="1">
      <alignment horizontal="center"/>
    </xf>
    <xf numFmtId="0" fontId="34" fillId="0" borderId="25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34" fillId="0" borderId="0" xfId="0" applyFont="1" applyAlignment="1"/>
    <xf numFmtId="0" fontId="32" fillId="0" borderId="0" xfId="0" applyFont="1" applyBorder="1" applyAlignment="1">
      <alignment horizontal="center"/>
    </xf>
    <xf numFmtId="0" fontId="49" fillId="0" borderId="2" xfId="9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1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0" fontId="34" fillId="0" borderId="29" xfId="0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0" fontId="34" fillId="0" borderId="30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32" fillId="0" borderId="0" xfId="0" applyFont="1" applyBorder="1" applyAlignment="1">
      <alignment horizontal="left"/>
    </xf>
    <xf numFmtId="0" fontId="22" fillId="0" borderId="0" xfId="0" applyFont="1" applyAlignment="1">
      <alignment horizontal="center"/>
    </xf>
    <xf numFmtId="0" fontId="9" fillId="0" borderId="0" xfId="7" applyFont="1" applyAlignment="1">
      <alignment horizontal="center"/>
    </xf>
    <xf numFmtId="0" fontId="9" fillId="0" borderId="18" xfId="7" applyFont="1" applyBorder="1" applyAlignment="1">
      <alignment horizontal="center"/>
    </xf>
    <xf numFmtId="0" fontId="9" fillId="0" borderId="27" xfId="7" applyFont="1" applyBorder="1" applyAlignment="1">
      <alignment horizontal="center"/>
    </xf>
    <xf numFmtId="0" fontId="9" fillId="0" borderId="19" xfId="7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2" fillId="0" borderId="0" xfId="0" applyFont="1" applyAlignment="1">
      <alignment horizontal="center"/>
    </xf>
    <xf numFmtId="0" fontId="49" fillId="0" borderId="0" xfId="9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5" xfId="0" applyFont="1" applyFill="1" applyBorder="1" applyAlignment="1"/>
    <xf numFmtId="188" fontId="6" fillId="0" borderId="2" xfId="0" applyNumberFormat="1" applyFont="1" applyFill="1" applyBorder="1" applyAlignment="1">
      <alignment horizontal="center"/>
    </xf>
    <xf numFmtId="188" fontId="6" fillId="0" borderId="20" xfId="0" applyNumberFormat="1" applyFont="1" applyFill="1" applyBorder="1" applyAlignment="1">
      <alignment horizontal="center"/>
    </xf>
    <xf numFmtId="188" fontId="6" fillId="0" borderId="28" xfId="0" applyNumberFormat="1" applyFont="1" applyFill="1" applyBorder="1" applyAlignment="1">
      <alignment horizontal="center"/>
    </xf>
    <xf numFmtId="188" fontId="6" fillId="0" borderId="1" xfId="0" applyNumberFormat="1" applyFont="1" applyFill="1" applyBorder="1" applyAlignment="1">
      <alignment horizontal="center"/>
    </xf>
    <xf numFmtId="49" fontId="9" fillId="0" borderId="0" xfId="9" applyNumberFormat="1" applyFont="1" applyBorder="1" applyAlignment="1">
      <alignment horizontal="center"/>
    </xf>
    <xf numFmtId="0" fontId="9" fillId="0" borderId="0" xfId="9" applyFont="1" applyAlignment="1">
      <alignment horizontal="center"/>
    </xf>
    <xf numFmtId="0" fontId="4" fillId="0" borderId="0" xfId="9" applyFont="1" applyAlignment="1">
      <alignment horizontal="center"/>
    </xf>
  </cellXfs>
  <cellStyles count="18">
    <cellStyle name="Comma" xfId="1" builtinId="3"/>
    <cellStyle name="Comma 2" xfId="10"/>
    <cellStyle name="Comma 3" xfId="12"/>
    <cellStyle name="Comma 4" xfId="14"/>
    <cellStyle name="Normal" xfId="0" builtinId="0"/>
    <cellStyle name="Normal 2" xfId="9"/>
    <cellStyle name="Normal 3" xfId="13"/>
    <cellStyle name="เครื่องหมายจุลภาค 2" xfId="2"/>
    <cellStyle name="เครื่องหมายจุลภาค 2 2" xfId="8"/>
    <cellStyle name="เครื่องหมายจุลภาค 3" xfId="3"/>
    <cellStyle name="เครื่องหมายจุลภาค 3 2" xfId="17"/>
    <cellStyle name="เครื่องหมายจุลภาค 4" xfId="4"/>
    <cellStyle name="เครื่องหมายจุลภาค 4 2" xfId="11"/>
    <cellStyle name="เครื่องหมายจุลภาค 5" xfId="5"/>
    <cellStyle name="เครื่องหมายจุลภาค 5 2" xfId="15"/>
    <cellStyle name="ปกติ 2" xfId="6"/>
    <cellStyle name="ปกติ 2 2" xfId="16"/>
    <cellStyle name="ปกติ 3" xfId="7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157370</xdr:rowOff>
    </xdr:from>
    <xdr:to>
      <xdr:col>0</xdr:col>
      <xdr:colOff>1600200</xdr:colOff>
      <xdr:row>4</xdr:row>
      <xdr:rowOff>414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38100" y="554935"/>
          <a:ext cx="1562100" cy="306870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32004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การคลัง</a:t>
          </a:r>
        </a:p>
      </xdr:txBody>
    </xdr:sp>
    <xdr:clientData/>
  </xdr:twoCellAnchor>
  <xdr:twoCellAnchor>
    <xdr:from>
      <xdr:col>0</xdr:col>
      <xdr:colOff>0</xdr:colOff>
      <xdr:row>98</xdr:row>
      <xdr:rowOff>140804</xdr:rowOff>
    </xdr:from>
    <xdr:to>
      <xdr:col>0</xdr:col>
      <xdr:colOff>1314450</xdr:colOff>
      <xdr:row>100</xdr:row>
      <xdr:rowOff>1242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0" y="21866087"/>
          <a:ext cx="1314450" cy="258003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32004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การคลัง</a:t>
          </a:r>
        </a:p>
      </xdr:txBody>
    </xdr:sp>
    <xdr:clientData/>
  </xdr:twoCellAnchor>
  <xdr:twoCellAnchor>
    <xdr:from>
      <xdr:col>0</xdr:col>
      <xdr:colOff>180975</xdr:colOff>
      <xdr:row>48</xdr:row>
      <xdr:rowOff>190500</xdr:rowOff>
    </xdr:from>
    <xdr:to>
      <xdr:col>0</xdr:col>
      <xdr:colOff>952500</xdr:colOff>
      <xdr:row>49</xdr:row>
      <xdr:rowOff>200025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180975" y="10944225"/>
          <a:ext cx="771525" cy="238125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32004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การคลัง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19050</xdr:rowOff>
    </xdr:from>
    <xdr:to>
      <xdr:col>1</xdr:col>
      <xdr:colOff>0</xdr:colOff>
      <xdr:row>4</xdr:row>
      <xdr:rowOff>180975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619125"/>
          <a:ext cx="55245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152400</xdr:rowOff>
    </xdr:from>
    <xdr:to>
      <xdr:col>1</xdr:col>
      <xdr:colOff>114300</xdr:colOff>
      <xdr:row>3</xdr:row>
      <xdr:rowOff>190500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0" y="552450"/>
          <a:ext cx="666750" cy="238125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</a:t>
          </a:r>
          <a:r>
            <a:rPr lang="th-TH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แผนงาน/</a:t>
          </a:r>
          <a:r>
            <a:rPr lang="th-TH" sz="9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งาน</a:t>
          </a: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</a:t>
          </a:r>
          <a:endParaRPr lang="th-TH" sz="1000" b="0" i="0" u="none" strike="noStrike" baseline="0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47625</xdr:rowOff>
    </xdr:from>
    <xdr:to>
      <xdr:col>1</xdr:col>
      <xdr:colOff>219075</xdr:colOff>
      <xdr:row>5</xdr:row>
      <xdr:rowOff>28575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0" y="847725"/>
          <a:ext cx="771525" cy="180975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th-TH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หมวด/ประเภทรายจ่าย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7</xdr:row>
      <xdr:rowOff>0</xdr:rowOff>
    </xdr:from>
    <xdr:to>
      <xdr:col>4</xdr:col>
      <xdr:colOff>161925</xdr:colOff>
      <xdr:row>7</xdr:row>
      <xdr:rowOff>0</xdr:rowOff>
    </xdr:to>
    <xdr:sp macro="" textlink="">
      <xdr:nvSpPr>
        <xdr:cNvPr id="93763" name="AutoShape 1"/>
        <xdr:cNvSpPr>
          <a:spLocks/>
        </xdr:cNvSpPr>
      </xdr:nvSpPr>
      <xdr:spPr bwMode="auto">
        <a:xfrm>
          <a:off x="3905250" y="1685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4</xdr:col>
      <xdr:colOff>142875</xdr:colOff>
      <xdr:row>10</xdr:row>
      <xdr:rowOff>66675</xdr:rowOff>
    </xdr:from>
    <xdr:to>
      <xdr:col>4</xdr:col>
      <xdr:colOff>285750</xdr:colOff>
      <xdr:row>11</xdr:row>
      <xdr:rowOff>0</xdr:rowOff>
    </xdr:to>
    <xdr:sp macro="" textlink="">
      <xdr:nvSpPr>
        <xdr:cNvPr id="93764" name="AutoShape 2"/>
        <xdr:cNvSpPr>
          <a:spLocks/>
        </xdr:cNvSpPr>
      </xdr:nvSpPr>
      <xdr:spPr bwMode="auto">
        <a:xfrm>
          <a:off x="3905250" y="2324100"/>
          <a:ext cx="142875" cy="200025"/>
        </a:xfrm>
        <a:prstGeom prst="rightBrace">
          <a:avLst>
            <a:gd name="adj1" fmla="val 11667"/>
            <a:gd name="adj2" fmla="val 50000"/>
          </a:avLst>
        </a:prstGeom>
        <a:noFill/>
        <a:ln w="9525">
          <a:noFill/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7</xdr:row>
      <xdr:rowOff>0</xdr:rowOff>
    </xdr:from>
    <xdr:to>
      <xdr:col>4</xdr:col>
      <xdr:colOff>161925</xdr:colOff>
      <xdr:row>7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3895725" y="16097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noFill/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7</xdr:row>
      <xdr:rowOff>0</xdr:rowOff>
    </xdr:from>
    <xdr:to>
      <xdr:col>4</xdr:col>
      <xdr:colOff>161925</xdr:colOff>
      <xdr:row>7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3895725" y="16097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noFill/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7</xdr:row>
      <xdr:rowOff>0</xdr:rowOff>
    </xdr:from>
    <xdr:to>
      <xdr:col>4</xdr:col>
      <xdr:colOff>285750</xdr:colOff>
      <xdr:row>7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3771900" y="1590675"/>
          <a:ext cx="142875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4</xdr:col>
      <xdr:colOff>142875</xdr:colOff>
      <xdr:row>9</xdr:row>
      <xdr:rowOff>0</xdr:rowOff>
    </xdr:from>
    <xdr:to>
      <xdr:col>4</xdr:col>
      <xdr:colOff>295275</xdr:colOff>
      <xdr:row>9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3771900" y="2085975"/>
          <a:ext cx="15240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noFill/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48;&#3617;.&#3618;.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ใบผ่านมาตรฐาน (1)"/>
      <sheetName val="ใบผ่านทั่วไป (4)"/>
      <sheetName val="งบทดลอง53"/>
      <sheetName val="หมายเหต1.2"/>
      <sheetName val="งบรับ-จ่าย"/>
      <sheetName val="หมายเหต 1.1"/>
      <sheetName val="หมายเหุต2 (2)"/>
      <sheetName val="หมายเหต3"/>
      <sheetName val="เงินค้ำประกัน"/>
      <sheetName val="โอน+-งบประมาณ61"/>
      <sheetName val="งบกระทบยอดกรุงไทยออมทรัพย์"/>
      <sheetName val="เงินสะสม (3)"/>
      <sheetName val="กระดาษทำการกระทบยอด   (5)"/>
      <sheetName val="งบกระทบยอดเศรษฐกิจชุมชน"/>
      <sheetName val="งบกระทบยอดธกส.ออมทรัพย์ (2)"/>
      <sheetName val="งบกระทบยอดธกส.กระแสรายวัน(3)"/>
      <sheetName val="งบกระทบยอดกรุงไทยกระแสรายวัน"/>
      <sheetName val="สูงอายุ"/>
      <sheetName val="เบี้ยยังชีพ59"/>
      <sheetName val="Sheet3"/>
      <sheetName val="Sheet1"/>
    </sheetNames>
    <sheetDataSet>
      <sheetData sheetId="0"/>
      <sheetData sheetId="1"/>
      <sheetData sheetId="2"/>
      <sheetData sheetId="3"/>
      <sheetData sheetId="4">
        <row r="76">
          <cell r="D76">
            <v>16460830.070000002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Q158"/>
  <sheetViews>
    <sheetView zoomScale="75" zoomScaleNormal="75" workbookViewId="0">
      <selection activeCell="G7" sqref="G7"/>
    </sheetView>
  </sheetViews>
  <sheetFormatPr defaultRowHeight="18" customHeight="1" x14ac:dyDescent="0.3"/>
  <cols>
    <col min="1" max="1" width="30.28515625" style="126" customWidth="1"/>
    <col min="2" max="2" width="29.140625" style="126" customWidth="1"/>
    <col min="3" max="3" width="10.42578125" style="126" customWidth="1"/>
    <col min="4" max="4" width="16.28515625" style="126" customWidth="1"/>
    <col min="5" max="5" width="15.5703125" style="126" customWidth="1"/>
    <col min="6" max="6" width="13.7109375" style="126" customWidth="1"/>
    <col min="7" max="8" width="9.140625" style="126"/>
    <col min="9" max="9" width="11.85546875" style="126" customWidth="1"/>
    <col min="10" max="10" width="14.7109375" style="126" customWidth="1"/>
    <col min="11" max="12" width="9.140625" style="126"/>
    <col min="13" max="13" width="12.5703125" style="126" customWidth="1"/>
    <col min="14" max="14" width="13.28515625" style="126" customWidth="1"/>
    <col min="15" max="15" width="12.5703125" style="126" customWidth="1"/>
    <col min="16" max="16" width="9.140625" style="126"/>
    <col min="17" max="17" width="16" style="126" customWidth="1"/>
    <col min="18" max="16384" width="9.140625" style="126"/>
  </cols>
  <sheetData>
    <row r="1" spans="1:7" ht="18" customHeight="1" x14ac:dyDescent="0.3">
      <c r="C1" s="126" t="s">
        <v>680</v>
      </c>
    </row>
    <row r="2" spans="1:7" ht="18" customHeight="1" x14ac:dyDescent="0.3">
      <c r="C2" s="126" t="s">
        <v>748</v>
      </c>
    </row>
    <row r="3" spans="1:7" ht="18" customHeight="1" x14ac:dyDescent="0.3">
      <c r="A3" s="653" t="s">
        <v>14</v>
      </c>
      <c r="B3" s="653"/>
      <c r="C3" s="653"/>
      <c r="D3" s="653"/>
      <c r="E3" s="653"/>
    </row>
    <row r="4" spans="1:7" ht="18" customHeight="1" x14ac:dyDescent="0.3">
      <c r="A4" s="126" t="s">
        <v>15</v>
      </c>
    </row>
    <row r="5" spans="1:7" ht="18" customHeight="1" x14ac:dyDescent="0.3">
      <c r="A5" s="654" t="s">
        <v>12</v>
      </c>
      <c r="B5" s="655"/>
      <c r="C5" s="127" t="s">
        <v>13</v>
      </c>
      <c r="D5" s="127" t="s">
        <v>8</v>
      </c>
      <c r="E5" s="128" t="s">
        <v>9</v>
      </c>
    </row>
    <row r="6" spans="1:7" ht="18" customHeight="1" x14ac:dyDescent="0.3">
      <c r="A6" s="129" t="s">
        <v>174</v>
      </c>
      <c r="B6" s="130"/>
      <c r="C6" s="131">
        <v>111100</v>
      </c>
      <c r="D6" s="132">
        <v>2211</v>
      </c>
      <c r="E6" s="649">
        <v>0</v>
      </c>
    </row>
    <row r="7" spans="1:7" ht="18" customHeight="1" x14ac:dyDescent="0.3">
      <c r="A7" s="129" t="s">
        <v>408</v>
      </c>
      <c r="B7" s="129"/>
      <c r="C7" s="131">
        <v>111201</v>
      </c>
      <c r="D7" s="134">
        <v>5823089.0199999996</v>
      </c>
      <c r="E7" s="133"/>
    </row>
    <row r="8" spans="1:7" ht="18" customHeight="1" x14ac:dyDescent="0.3">
      <c r="A8" s="129" t="s">
        <v>440</v>
      </c>
      <c r="B8" s="129"/>
      <c r="C8" s="131">
        <v>111201</v>
      </c>
      <c r="D8" s="134"/>
      <c r="E8" s="133"/>
    </row>
    <row r="9" spans="1:7" ht="18" customHeight="1" x14ac:dyDescent="0.3">
      <c r="A9" s="129" t="s">
        <v>66</v>
      </c>
      <c r="B9" s="129"/>
      <c r="C9" s="131">
        <v>111201</v>
      </c>
      <c r="D9" s="135">
        <v>2170</v>
      </c>
      <c r="E9" s="134"/>
    </row>
    <row r="10" spans="1:7" ht="18" customHeight="1" x14ac:dyDescent="0.3">
      <c r="A10" s="129" t="s">
        <v>71</v>
      </c>
      <c r="C10" s="136">
        <v>111201</v>
      </c>
      <c r="D10" s="137">
        <v>0</v>
      </c>
      <c r="E10" s="134"/>
    </row>
    <row r="11" spans="1:7" ht="18" customHeight="1" x14ac:dyDescent="0.3">
      <c r="A11" s="129" t="s">
        <v>78</v>
      </c>
      <c r="C11" s="136">
        <v>111201</v>
      </c>
      <c r="D11" s="137">
        <v>0</v>
      </c>
      <c r="E11" s="134"/>
      <c r="G11" s="126" t="s">
        <v>6</v>
      </c>
    </row>
    <row r="12" spans="1:7" ht="18" customHeight="1" x14ac:dyDescent="0.3">
      <c r="A12" s="129"/>
      <c r="C12" s="136"/>
      <c r="D12" s="137"/>
      <c r="E12" s="134">
        <v>0</v>
      </c>
    </row>
    <row r="13" spans="1:7" ht="18" customHeight="1" x14ac:dyDescent="0.3">
      <c r="A13" s="129" t="s">
        <v>175</v>
      </c>
      <c r="B13" s="129"/>
      <c r="C13" s="131">
        <v>111100</v>
      </c>
      <c r="D13" s="135">
        <v>0</v>
      </c>
      <c r="E13" s="134">
        <v>2170</v>
      </c>
    </row>
    <row r="14" spans="1:7" ht="18" customHeight="1" x14ac:dyDescent="0.3">
      <c r="A14" s="129" t="s">
        <v>69</v>
      </c>
      <c r="B14" s="129"/>
      <c r="C14" s="131">
        <v>190001</v>
      </c>
      <c r="D14" s="135"/>
      <c r="E14" s="134">
        <v>5824700.0199999996</v>
      </c>
    </row>
    <row r="15" spans="1:7" ht="18" customHeight="1" x14ac:dyDescent="0.3">
      <c r="A15" s="129" t="s">
        <v>248</v>
      </c>
      <c r="B15" s="129"/>
      <c r="C15" s="131">
        <v>215001</v>
      </c>
      <c r="D15" s="135"/>
      <c r="E15" s="134">
        <v>0</v>
      </c>
    </row>
    <row r="16" spans="1:7" ht="18" customHeight="1" x14ac:dyDescent="0.3">
      <c r="A16" s="129" t="s">
        <v>432</v>
      </c>
      <c r="B16" s="129"/>
      <c r="C16" s="131">
        <v>215008</v>
      </c>
      <c r="D16" s="135"/>
      <c r="E16" s="134">
        <v>0</v>
      </c>
    </row>
    <row r="17" spans="1:9" ht="18" customHeight="1" x14ac:dyDescent="0.3">
      <c r="A17" s="129" t="s">
        <v>433</v>
      </c>
      <c r="B17" s="129"/>
      <c r="C17" s="131">
        <v>215004</v>
      </c>
      <c r="D17" s="135"/>
      <c r="E17" s="134">
        <v>0</v>
      </c>
    </row>
    <row r="18" spans="1:9" ht="18" customHeight="1" x14ac:dyDescent="0.3">
      <c r="A18" s="129" t="s">
        <v>434</v>
      </c>
      <c r="B18" s="129"/>
      <c r="C18" s="131">
        <v>215005</v>
      </c>
      <c r="D18" s="135"/>
      <c r="E18" s="134">
        <v>0</v>
      </c>
    </row>
    <row r="19" spans="1:9" ht="18" customHeight="1" x14ac:dyDescent="0.3">
      <c r="A19" s="129"/>
      <c r="B19" s="129" t="s">
        <v>566</v>
      </c>
      <c r="C19" s="131"/>
      <c r="D19" s="135"/>
      <c r="E19" s="134">
        <v>0</v>
      </c>
    </row>
    <row r="20" spans="1:9" ht="18" customHeight="1" x14ac:dyDescent="0.3">
      <c r="A20" s="129"/>
      <c r="B20" s="129" t="s">
        <v>575</v>
      </c>
      <c r="C20" s="131"/>
      <c r="D20" s="135"/>
      <c r="E20" s="134">
        <v>0</v>
      </c>
    </row>
    <row r="21" spans="1:9" ht="18" customHeight="1" x14ac:dyDescent="0.3">
      <c r="A21" s="129" t="s">
        <v>192</v>
      </c>
      <c r="B21" s="129"/>
      <c r="C21" s="131"/>
      <c r="D21" s="135"/>
      <c r="E21" s="134">
        <v>600</v>
      </c>
    </row>
    <row r="22" spans="1:9" ht="18" customHeight="1" x14ac:dyDescent="0.3">
      <c r="A22" s="129" t="s">
        <v>206</v>
      </c>
      <c r="B22" s="129"/>
      <c r="C22" s="131"/>
      <c r="D22" s="135"/>
      <c r="E22" s="134">
        <v>0</v>
      </c>
    </row>
    <row r="23" spans="1:9" ht="18" customHeight="1" x14ac:dyDescent="0.3">
      <c r="A23" s="126" t="s">
        <v>188</v>
      </c>
      <c r="B23" s="129"/>
      <c r="C23" s="131"/>
      <c r="D23" s="135"/>
      <c r="E23" s="579">
        <v>0</v>
      </c>
    </row>
    <row r="24" spans="1:9" ht="18" customHeight="1" x14ac:dyDescent="0.3">
      <c r="A24" s="126" t="s">
        <v>208</v>
      </c>
      <c r="B24" s="129"/>
      <c r="C24" s="131"/>
      <c r="D24" s="135"/>
      <c r="E24" s="134">
        <v>0</v>
      </c>
    </row>
    <row r="25" spans="1:9" ht="18" customHeight="1" x14ac:dyDescent="0.3">
      <c r="A25" s="126" t="s">
        <v>546</v>
      </c>
      <c r="B25" s="129"/>
      <c r="C25" s="131"/>
      <c r="D25" s="135"/>
      <c r="E25" s="134">
        <v>0</v>
      </c>
    </row>
    <row r="26" spans="1:9" ht="18" customHeight="1" x14ac:dyDescent="0.3">
      <c r="A26" s="126" t="s">
        <v>677</v>
      </c>
      <c r="B26" s="129"/>
      <c r="C26" s="131"/>
      <c r="D26" s="135"/>
      <c r="E26" s="134">
        <v>0</v>
      </c>
    </row>
    <row r="27" spans="1:9" ht="18" customHeight="1" x14ac:dyDescent="0.3">
      <c r="A27" s="126" t="s">
        <v>645</v>
      </c>
      <c r="B27" s="129"/>
      <c r="C27" s="131"/>
      <c r="D27" s="135"/>
      <c r="E27" s="138">
        <v>0</v>
      </c>
    </row>
    <row r="28" spans="1:9" ht="18" customHeight="1" thickBot="1" x14ac:dyDescent="0.35">
      <c r="A28" s="129"/>
      <c r="B28" s="129"/>
      <c r="C28" s="131"/>
      <c r="D28" s="139">
        <f>SUM(D6:D27)</f>
        <v>5827470.0199999996</v>
      </c>
      <c r="E28" s="139">
        <f>SUM(E6:E27)</f>
        <v>5827470.0199999996</v>
      </c>
      <c r="I28" s="459">
        <f>D28-E28</f>
        <v>0</v>
      </c>
    </row>
    <row r="29" spans="1:9" ht="18" customHeight="1" thickTop="1" x14ac:dyDescent="0.3">
      <c r="A29" s="140"/>
      <c r="B29" s="140"/>
      <c r="C29" s="141"/>
      <c r="D29" s="142"/>
      <c r="E29" s="143"/>
    </row>
    <row r="30" spans="1:9" ht="18" customHeight="1" x14ac:dyDescent="0.3">
      <c r="A30" s="129" t="s">
        <v>256</v>
      </c>
      <c r="B30" s="129"/>
      <c r="C30" s="129"/>
      <c r="D30" s="129"/>
      <c r="E30" s="129"/>
    </row>
    <row r="31" spans="1:9" ht="18" customHeight="1" x14ac:dyDescent="0.3">
      <c r="A31" s="129" t="s">
        <v>681</v>
      </c>
      <c r="B31" s="129"/>
      <c r="C31" s="129"/>
      <c r="D31" s="129"/>
      <c r="E31" s="129"/>
    </row>
    <row r="32" spans="1:9" ht="18" customHeight="1" x14ac:dyDescent="0.3">
      <c r="A32" s="129"/>
      <c r="B32" s="129"/>
      <c r="C32" s="129"/>
      <c r="D32" s="129"/>
      <c r="E32" s="129"/>
    </row>
    <row r="33" spans="1:5" ht="18" customHeight="1" x14ac:dyDescent="0.3">
      <c r="A33" s="144" t="s">
        <v>2</v>
      </c>
      <c r="B33" s="656" t="s">
        <v>169</v>
      </c>
      <c r="C33" s="657"/>
      <c r="D33" s="658" t="s">
        <v>168</v>
      </c>
      <c r="E33" s="659"/>
    </row>
    <row r="34" spans="1:5" ht="18" customHeight="1" x14ac:dyDescent="0.3">
      <c r="A34" s="129"/>
      <c r="B34" s="145"/>
      <c r="C34" s="146"/>
      <c r="D34" s="129"/>
      <c r="E34" s="129"/>
    </row>
    <row r="35" spans="1:5" ht="24.75" customHeight="1" x14ac:dyDescent="0.3">
      <c r="A35" s="147" t="s">
        <v>371</v>
      </c>
      <c r="B35" s="660" t="s">
        <v>258</v>
      </c>
      <c r="C35" s="661"/>
      <c r="D35" s="148" t="s">
        <v>373</v>
      </c>
      <c r="E35" s="149"/>
    </row>
    <row r="36" spans="1:5" ht="18" customHeight="1" x14ac:dyDescent="0.3">
      <c r="A36" s="147" t="s">
        <v>372</v>
      </c>
      <c r="B36" s="660" t="s">
        <v>259</v>
      </c>
      <c r="C36" s="661"/>
      <c r="D36" s="666" t="s">
        <v>372</v>
      </c>
      <c r="E36" s="667"/>
    </row>
    <row r="37" spans="1:5" ht="18" customHeight="1" x14ac:dyDescent="0.55000000000000004">
      <c r="A37" s="150"/>
      <c r="B37" s="675"/>
      <c r="C37" s="676"/>
      <c r="D37" s="677"/>
      <c r="E37" s="678"/>
    </row>
    <row r="38" spans="1:5" ht="18" customHeight="1" x14ac:dyDescent="0.55000000000000004">
      <c r="A38" s="147"/>
      <c r="B38" s="147"/>
      <c r="C38" s="147"/>
      <c r="D38" s="151"/>
      <c r="E38" s="152"/>
    </row>
    <row r="39" spans="1:5" ht="18" customHeight="1" x14ac:dyDescent="0.55000000000000004">
      <c r="A39" s="147"/>
      <c r="B39" s="147"/>
      <c r="C39" s="147"/>
      <c r="D39" s="151"/>
      <c r="E39" s="152"/>
    </row>
    <row r="40" spans="1:5" ht="18" customHeight="1" x14ac:dyDescent="0.55000000000000004">
      <c r="A40" s="147"/>
      <c r="B40" s="147"/>
      <c r="C40" s="147"/>
      <c r="D40" s="151"/>
      <c r="E40" s="152"/>
    </row>
    <row r="41" spans="1:5" ht="18" customHeight="1" x14ac:dyDescent="0.55000000000000004">
      <c r="A41" s="147"/>
      <c r="B41" s="147"/>
      <c r="C41" s="147"/>
      <c r="D41" s="151"/>
      <c r="E41" s="152"/>
    </row>
    <row r="42" spans="1:5" ht="18" customHeight="1" x14ac:dyDescent="0.55000000000000004">
      <c r="A42" s="147"/>
      <c r="B42" s="147"/>
      <c r="C42" s="147"/>
      <c r="D42" s="151"/>
      <c r="E42" s="152"/>
    </row>
    <row r="43" spans="1:5" ht="18" customHeight="1" x14ac:dyDescent="0.55000000000000004">
      <c r="A43" s="147"/>
      <c r="B43" s="147"/>
      <c r="C43" s="147"/>
      <c r="D43" s="151"/>
      <c r="E43" s="152"/>
    </row>
    <row r="44" spans="1:5" ht="18" customHeight="1" x14ac:dyDescent="0.55000000000000004">
      <c r="A44" s="147"/>
      <c r="B44" s="147"/>
      <c r="C44" s="147"/>
      <c r="D44" s="151"/>
      <c r="E44" s="152"/>
    </row>
    <row r="45" spans="1:5" ht="18" customHeight="1" x14ac:dyDescent="0.55000000000000004">
      <c r="A45" s="147"/>
      <c r="B45" s="147"/>
      <c r="C45" s="147"/>
      <c r="D45" s="151"/>
      <c r="E45" s="152"/>
    </row>
    <row r="46" spans="1:5" ht="18" customHeight="1" x14ac:dyDescent="0.55000000000000004">
      <c r="A46" s="147"/>
      <c r="B46" s="147"/>
      <c r="C46" s="147"/>
      <c r="D46" s="151"/>
      <c r="E46" s="152"/>
    </row>
    <row r="47" spans="1:5" s="171" customFormat="1" ht="18" customHeight="1" x14ac:dyDescent="0.3">
      <c r="C47" s="171" t="s">
        <v>685</v>
      </c>
    </row>
    <row r="48" spans="1:5" s="171" customFormat="1" ht="18" customHeight="1" x14ac:dyDescent="0.3">
      <c r="C48" s="171" t="str">
        <f>C2</f>
        <v xml:space="preserve">                 วันที่  31  . ต.ค..  2561........</v>
      </c>
    </row>
    <row r="49" spans="1:17" s="171" customFormat="1" ht="15.75" customHeight="1" x14ac:dyDescent="0.3">
      <c r="A49" s="668" t="s">
        <v>14</v>
      </c>
      <c r="B49" s="668"/>
      <c r="C49" s="668"/>
      <c r="D49" s="668"/>
      <c r="E49" s="668"/>
    </row>
    <row r="50" spans="1:17" s="171" customFormat="1" ht="17.25" customHeight="1" x14ac:dyDescent="0.3">
      <c r="A50" s="171" t="s">
        <v>15</v>
      </c>
    </row>
    <row r="51" spans="1:17" s="171" customFormat="1" ht="18" customHeight="1" x14ac:dyDescent="0.3">
      <c r="A51" s="669" t="s">
        <v>12</v>
      </c>
      <c r="B51" s="670"/>
      <c r="C51" s="172" t="s">
        <v>13</v>
      </c>
      <c r="D51" s="172" t="s">
        <v>8</v>
      </c>
      <c r="E51" s="173" t="s">
        <v>9</v>
      </c>
    </row>
    <row r="52" spans="1:17" s="171" customFormat="1" ht="15" customHeight="1" x14ac:dyDescent="0.3">
      <c r="A52" s="174" t="s">
        <v>176</v>
      </c>
      <c r="B52" s="174"/>
      <c r="C52" s="175">
        <v>511000</v>
      </c>
      <c r="D52" s="176">
        <v>0</v>
      </c>
      <c r="E52" s="177"/>
    </row>
    <row r="53" spans="1:17" s="171" customFormat="1" ht="15" customHeight="1" x14ac:dyDescent="0.3">
      <c r="A53" s="174" t="s">
        <v>554</v>
      </c>
      <c r="B53" s="174"/>
      <c r="C53" s="175"/>
      <c r="D53" s="176">
        <v>70900</v>
      </c>
      <c r="E53" s="177"/>
    </row>
    <row r="54" spans="1:17" s="171" customFormat="1" ht="15" customHeight="1" x14ac:dyDescent="0.3">
      <c r="A54" s="174" t="s">
        <v>553</v>
      </c>
      <c r="B54" s="174"/>
      <c r="C54" s="175"/>
      <c r="D54" s="176">
        <v>22400</v>
      </c>
      <c r="E54" s="177"/>
    </row>
    <row r="55" spans="1:17" s="171" customFormat="1" ht="15" customHeight="1" x14ac:dyDescent="0.3">
      <c r="A55" s="174" t="s">
        <v>589</v>
      </c>
      <c r="B55" s="174"/>
      <c r="C55" s="175"/>
      <c r="D55" s="176">
        <v>500</v>
      </c>
      <c r="E55" s="177"/>
    </row>
    <row r="56" spans="1:17" s="171" customFormat="1" ht="15" customHeight="1" x14ac:dyDescent="0.3">
      <c r="A56" s="178" t="s">
        <v>406</v>
      </c>
      <c r="B56" s="174"/>
      <c r="C56" s="175">
        <v>521000</v>
      </c>
      <c r="D56" s="176">
        <v>214260</v>
      </c>
      <c r="E56" s="177"/>
    </row>
    <row r="57" spans="1:17" s="171" customFormat="1" ht="15" customHeight="1" x14ac:dyDescent="0.3">
      <c r="A57" s="178" t="s">
        <v>407</v>
      </c>
      <c r="B57" s="174"/>
      <c r="C57" s="175">
        <v>522000</v>
      </c>
      <c r="D57" s="176">
        <v>371540</v>
      </c>
      <c r="E57" s="177"/>
    </row>
    <row r="58" spans="1:17" s="171" customFormat="1" ht="15" customHeight="1" x14ac:dyDescent="0.3">
      <c r="A58" s="178" t="s">
        <v>37</v>
      </c>
      <c r="B58" s="174"/>
      <c r="C58" s="175">
        <v>531000</v>
      </c>
      <c r="D58" s="444">
        <v>30000</v>
      </c>
      <c r="E58" s="177"/>
      <c r="F58" s="184">
        <f>SUM(D57:D58)</f>
        <v>401540</v>
      </c>
    </row>
    <row r="59" spans="1:17" s="171" customFormat="1" ht="15" customHeight="1" x14ac:dyDescent="0.3">
      <c r="A59" s="178" t="s">
        <v>38</v>
      </c>
      <c r="B59" s="174"/>
      <c r="C59" s="175">
        <v>532000</v>
      </c>
      <c r="D59" s="176">
        <v>10750</v>
      </c>
      <c r="E59" s="177"/>
      <c r="F59" s="171" t="s">
        <v>409</v>
      </c>
    </row>
    <row r="60" spans="1:17" s="171" customFormat="1" ht="15" customHeight="1" x14ac:dyDescent="0.3">
      <c r="A60" s="178" t="s">
        <v>39</v>
      </c>
      <c r="B60" s="174"/>
      <c r="C60" s="175">
        <v>532000</v>
      </c>
      <c r="D60" s="176">
        <v>0</v>
      </c>
      <c r="E60" s="177"/>
    </row>
    <row r="61" spans="1:17" s="171" customFormat="1" ht="15" customHeight="1" x14ac:dyDescent="0.3">
      <c r="A61" s="178" t="s">
        <v>40</v>
      </c>
      <c r="B61" s="174"/>
      <c r="C61" s="175">
        <v>533000</v>
      </c>
      <c r="D61" s="176">
        <v>0</v>
      </c>
      <c r="E61" s="177"/>
    </row>
    <row r="62" spans="1:17" s="171" customFormat="1" ht="15" customHeight="1" x14ac:dyDescent="0.3">
      <c r="A62" s="178" t="s">
        <v>41</v>
      </c>
      <c r="B62" s="174"/>
      <c r="C62" s="175">
        <v>534000</v>
      </c>
      <c r="D62" s="176">
        <v>4299.26</v>
      </c>
      <c r="E62" s="177"/>
    </row>
    <row r="63" spans="1:17" s="171" customFormat="1" ht="15" customHeight="1" x14ac:dyDescent="0.3">
      <c r="A63" s="178" t="s">
        <v>70</v>
      </c>
      <c r="B63" s="174"/>
      <c r="C63" s="175">
        <v>541000</v>
      </c>
      <c r="D63" s="176">
        <v>0</v>
      </c>
      <c r="E63" s="177"/>
    </row>
    <row r="64" spans="1:17" s="171" customFormat="1" ht="15" customHeight="1" x14ac:dyDescent="0.3">
      <c r="A64" s="178" t="s">
        <v>26</v>
      </c>
      <c r="B64" s="174"/>
      <c r="C64" s="175">
        <v>610100</v>
      </c>
      <c r="D64" s="176">
        <v>0</v>
      </c>
      <c r="E64" s="177"/>
      <c r="Q64" s="171">
        <f>SUM(M67+N64+O64)</f>
        <v>0</v>
      </c>
    </row>
    <row r="65" spans="1:17" s="171" customFormat="1" ht="15" customHeight="1" x14ac:dyDescent="0.3">
      <c r="A65" s="178" t="s">
        <v>561</v>
      </c>
      <c r="B65" s="174"/>
      <c r="C65" s="175">
        <v>310000</v>
      </c>
      <c r="D65" s="176">
        <v>0</v>
      </c>
      <c r="E65" s="177"/>
      <c r="Q65" s="171">
        <v>435098</v>
      </c>
    </row>
    <row r="66" spans="1:17" s="171" customFormat="1" ht="15" customHeight="1" x14ac:dyDescent="0.3">
      <c r="A66" s="178" t="s">
        <v>72</v>
      </c>
      <c r="B66" s="174"/>
      <c r="C66" s="175">
        <v>420000</v>
      </c>
      <c r="D66" s="176">
        <v>0</v>
      </c>
      <c r="E66" s="177"/>
      <c r="Q66" s="171">
        <f>SUM(Q64-Q65)</f>
        <v>-435098</v>
      </c>
    </row>
    <row r="67" spans="1:17" s="171" customFormat="1" ht="15" customHeight="1" x14ac:dyDescent="0.3">
      <c r="A67" s="178" t="s">
        <v>83</v>
      </c>
      <c r="B67" s="174"/>
      <c r="C67" s="175">
        <v>510000</v>
      </c>
      <c r="D67" s="176">
        <v>0</v>
      </c>
      <c r="E67" s="177"/>
    </row>
    <row r="68" spans="1:17" s="171" customFormat="1" ht="15" customHeight="1" x14ac:dyDescent="0.3">
      <c r="A68" s="178" t="s">
        <v>442</v>
      </c>
      <c r="B68" s="174"/>
      <c r="C68" s="175"/>
      <c r="D68" s="176">
        <v>0</v>
      </c>
      <c r="E68" s="177"/>
      <c r="G68" s="171" t="s">
        <v>212</v>
      </c>
    </row>
    <row r="69" spans="1:17" s="171" customFormat="1" ht="15" customHeight="1" x14ac:dyDescent="0.3">
      <c r="A69" s="178" t="s">
        <v>52</v>
      </c>
      <c r="B69" s="174"/>
      <c r="C69" s="175">
        <v>113100</v>
      </c>
      <c r="D69" s="176">
        <v>691200</v>
      </c>
      <c r="E69" s="177"/>
    </row>
    <row r="70" spans="1:17" s="171" customFormat="1" ht="15" customHeight="1" x14ac:dyDescent="0.3">
      <c r="A70" s="178" t="s">
        <v>172</v>
      </c>
      <c r="B70" s="174"/>
      <c r="C70" s="175">
        <v>113700</v>
      </c>
      <c r="D70" s="176">
        <v>0</v>
      </c>
      <c r="E70" s="177"/>
    </row>
    <row r="71" spans="1:17" s="171" customFormat="1" ht="15" customHeight="1" x14ac:dyDescent="0.3">
      <c r="A71" s="178" t="s">
        <v>51</v>
      </c>
      <c r="B71" s="174"/>
      <c r="C71" s="175"/>
      <c r="D71" s="176">
        <v>27500</v>
      </c>
      <c r="E71" s="177"/>
    </row>
    <row r="72" spans="1:17" s="171" customFormat="1" ht="15" customHeight="1" x14ac:dyDescent="0.3">
      <c r="A72" s="178" t="s">
        <v>87</v>
      </c>
      <c r="B72" s="174"/>
      <c r="C72" s="175"/>
      <c r="D72" s="176"/>
      <c r="E72" s="177"/>
    </row>
    <row r="73" spans="1:17" s="171" customFormat="1" ht="15" customHeight="1" x14ac:dyDescent="0.3">
      <c r="A73" s="178" t="s">
        <v>84</v>
      </c>
      <c r="B73" s="179"/>
      <c r="C73" s="175">
        <v>215001</v>
      </c>
      <c r="D73" s="176">
        <v>23114.44</v>
      </c>
      <c r="E73" s="177"/>
    </row>
    <row r="74" spans="1:17" s="171" customFormat="1" ht="15.75" customHeight="1" x14ac:dyDescent="0.3">
      <c r="A74" s="178" t="s">
        <v>181</v>
      </c>
      <c r="B74" s="174"/>
      <c r="C74" s="180" t="s">
        <v>435</v>
      </c>
      <c r="D74" s="176">
        <v>0</v>
      </c>
      <c r="E74" s="177"/>
    </row>
    <row r="75" spans="1:17" s="171" customFormat="1" ht="15" customHeight="1" x14ac:dyDescent="0.3">
      <c r="A75" s="178" t="s">
        <v>220</v>
      </c>
      <c r="B75" s="174"/>
      <c r="C75" s="180" t="s">
        <v>435</v>
      </c>
      <c r="D75" s="176">
        <v>0</v>
      </c>
      <c r="E75" s="177"/>
    </row>
    <row r="76" spans="1:17" s="171" customFormat="1" ht="15" customHeight="1" x14ac:dyDescent="0.3">
      <c r="A76" s="178" t="s">
        <v>182</v>
      </c>
      <c r="B76" s="174"/>
      <c r="C76" s="180" t="s">
        <v>436</v>
      </c>
      <c r="D76" s="176">
        <v>0</v>
      </c>
      <c r="E76" s="177"/>
    </row>
    <row r="77" spans="1:17" s="171" customFormat="1" ht="15" customHeight="1" x14ac:dyDescent="0.3">
      <c r="A77" s="178" t="s">
        <v>183</v>
      </c>
      <c r="B77" s="174"/>
      <c r="C77" s="180" t="s">
        <v>437</v>
      </c>
      <c r="D77" s="176">
        <v>0</v>
      </c>
      <c r="E77" s="177"/>
    </row>
    <row r="78" spans="1:17" s="171" customFormat="1" ht="15" customHeight="1" x14ac:dyDescent="0.3">
      <c r="A78" s="126" t="s">
        <v>678</v>
      </c>
      <c r="B78" s="129"/>
      <c r="C78" s="180"/>
      <c r="D78" s="176">
        <v>0</v>
      </c>
      <c r="E78" s="177"/>
    </row>
    <row r="79" spans="1:17" s="171" customFormat="1" ht="15" customHeight="1" x14ac:dyDescent="0.3">
      <c r="A79" s="174" t="s">
        <v>395</v>
      </c>
      <c r="B79" s="174"/>
      <c r="C79" s="175">
        <v>111203</v>
      </c>
      <c r="D79" s="176"/>
      <c r="E79" s="177">
        <v>1064608.52</v>
      </c>
      <c r="J79" s="171">
        <v>1800175.63</v>
      </c>
    </row>
    <row r="80" spans="1:17" s="171" customFormat="1" ht="15" customHeight="1" x14ac:dyDescent="0.3">
      <c r="A80" s="174" t="s">
        <v>396</v>
      </c>
      <c r="B80" s="174"/>
      <c r="C80" s="175">
        <v>111203</v>
      </c>
      <c r="D80" s="176"/>
      <c r="E80" s="177">
        <v>398040</v>
      </c>
    </row>
    <row r="81" spans="1:6" s="171" customFormat="1" ht="15" customHeight="1" x14ac:dyDescent="0.3">
      <c r="A81" s="174" t="s">
        <v>170</v>
      </c>
      <c r="B81" s="174"/>
      <c r="C81" s="175">
        <v>215001</v>
      </c>
      <c r="D81" s="176"/>
      <c r="E81" s="177">
        <v>2315.1799999999998</v>
      </c>
    </row>
    <row r="82" spans="1:6" s="171" customFormat="1" ht="15" customHeight="1" x14ac:dyDescent="0.3">
      <c r="A82" s="174" t="s">
        <v>219</v>
      </c>
      <c r="B82" s="174"/>
      <c r="C82" s="175">
        <v>215013</v>
      </c>
      <c r="D82" s="176"/>
      <c r="E82" s="181">
        <v>1500</v>
      </c>
    </row>
    <row r="83" spans="1:6" s="171" customFormat="1" ht="15" customHeight="1" x14ac:dyDescent="0.3">
      <c r="A83" s="174" t="s">
        <v>633</v>
      </c>
      <c r="B83" s="174"/>
      <c r="C83" s="175"/>
      <c r="D83" s="176"/>
      <c r="E83" s="181">
        <v>0</v>
      </c>
    </row>
    <row r="84" spans="1:6" s="171" customFormat="1" ht="15" customHeight="1" thickBot="1" x14ac:dyDescent="0.35">
      <c r="A84" s="174"/>
      <c r="B84" s="174"/>
      <c r="C84" s="175"/>
      <c r="D84" s="182">
        <f>SUM(D52:D83)</f>
        <v>1466463.7</v>
      </c>
      <c r="E84" s="183">
        <f>SUM(E79:E83)</f>
        <v>1466463.7</v>
      </c>
    </row>
    <row r="85" spans="1:6" s="171" customFormat="1" ht="15" customHeight="1" thickTop="1" x14ac:dyDescent="0.3">
      <c r="A85" s="194" t="s">
        <v>257</v>
      </c>
      <c r="B85" s="194"/>
      <c r="C85" s="194"/>
      <c r="D85" s="174"/>
      <c r="E85" s="174"/>
      <c r="F85" s="184">
        <f>D84-E84</f>
        <v>0</v>
      </c>
    </row>
    <row r="86" spans="1:6" s="171" customFormat="1" ht="15" customHeight="1" x14ac:dyDescent="0.3">
      <c r="A86" s="174" t="s">
        <v>682</v>
      </c>
      <c r="B86" s="174"/>
      <c r="C86" s="174"/>
      <c r="D86" s="174"/>
      <c r="E86" s="174"/>
    </row>
    <row r="87" spans="1:6" s="171" customFormat="1" ht="15" customHeight="1" x14ac:dyDescent="0.3">
      <c r="A87" s="174"/>
      <c r="B87" s="174"/>
      <c r="C87" s="174"/>
      <c r="D87" s="174"/>
      <c r="E87" s="174"/>
    </row>
    <row r="88" spans="1:6" s="171" customFormat="1" ht="17.25" customHeight="1" x14ac:dyDescent="0.3">
      <c r="A88" s="185" t="s">
        <v>2</v>
      </c>
      <c r="B88" s="671" t="s">
        <v>169</v>
      </c>
      <c r="C88" s="672"/>
      <c r="D88" s="673" t="s">
        <v>168</v>
      </c>
      <c r="E88" s="674"/>
    </row>
    <row r="89" spans="1:6" s="171" customFormat="1" ht="15" customHeight="1" x14ac:dyDescent="0.3">
      <c r="A89" s="174"/>
      <c r="B89" s="186"/>
      <c r="C89" s="179"/>
      <c r="D89" s="174"/>
      <c r="E89" s="174"/>
    </row>
    <row r="90" spans="1:6" s="171" customFormat="1" ht="23.25" customHeight="1" x14ac:dyDescent="0.3">
      <c r="A90" s="170" t="s">
        <v>371</v>
      </c>
      <c r="B90" s="662" t="s">
        <v>258</v>
      </c>
      <c r="C90" s="663"/>
      <c r="D90" s="187" t="s">
        <v>373</v>
      </c>
      <c r="E90" s="188"/>
    </row>
    <row r="91" spans="1:6" s="171" customFormat="1" ht="21.75" customHeight="1" x14ac:dyDescent="0.3">
      <c r="A91" s="170" t="s">
        <v>372</v>
      </c>
      <c r="B91" s="662" t="s">
        <v>260</v>
      </c>
      <c r="C91" s="663"/>
      <c r="D91" s="689" t="s">
        <v>372</v>
      </c>
      <c r="E91" s="690"/>
    </row>
    <row r="92" spans="1:6" s="171" customFormat="1" ht="20.25" customHeight="1" x14ac:dyDescent="0.3">
      <c r="A92" s="170"/>
      <c r="B92" s="3"/>
      <c r="C92" s="3"/>
      <c r="D92" s="440"/>
      <c r="E92" s="516"/>
    </row>
    <row r="93" spans="1:6" s="171" customFormat="1" ht="20.25" customHeight="1" x14ac:dyDescent="0.3">
      <c r="A93" s="170"/>
      <c r="B93" s="3"/>
      <c r="C93" s="3"/>
      <c r="D93" s="440"/>
      <c r="E93" s="616"/>
    </row>
    <row r="94" spans="1:6" s="171" customFormat="1" ht="20.25" customHeight="1" x14ac:dyDescent="0.3">
      <c r="A94" s="170"/>
      <c r="B94" s="3"/>
      <c r="C94" s="3"/>
      <c r="D94" s="440"/>
      <c r="E94" s="616"/>
    </row>
    <row r="95" spans="1:6" s="171" customFormat="1" ht="20.25" customHeight="1" x14ac:dyDescent="0.3">
      <c r="A95" s="170"/>
      <c r="B95" s="3"/>
      <c r="C95" s="3"/>
      <c r="D95" s="440"/>
      <c r="E95" s="516"/>
    </row>
    <row r="96" spans="1:6" s="171" customFormat="1" ht="18" customHeight="1" x14ac:dyDescent="0.3">
      <c r="A96" s="170"/>
      <c r="B96" s="3"/>
      <c r="C96" s="3"/>
      <c r="D96" s="440"/>
      <c r="E96" s="449"/>
    </row>
    <row r="97" spans="1:8" s="171" customFormat="1" ht="18" customHeight="1" x14ac:dyDescent="0.3">
      <c r="A97" s="170"/>
      <c r="B97" s="3"/>
      <c r="C97" s="171" t="s">
        <v>683</v>
      </c>
      <c r="E97" s="189"/>
    </row>
    <row r="98" spans="1:8" s="171" customFormat="1" ht="18" customHeight="1" x14ac:dyDescent="0.3">
      <c r="B98" s="170"/>
      <c r="C98" s="190" t="str">
        <f>C48</f>
        <v xml:space="preserve">                 วันที่  31  . ต.ค..  2561........</v>
      </c>
      <c r="D98" s="170"/>
      <c r="E98" s="170"/>
    </row>
    <row r="99" spans="1:8" s="171" customFormat="1" ht="15.75" customHeight="1" x14ac:dyDescent="0.3">
      <c r="A99" s="191"/>
      <c r="B99" s="191" t="s">
        <v>14</v>
      </c>
    </row>
    <row r="100" spans="1:8" s="171" customFormat="1" ht="15.75" customHeight="1" x14ac:dyDescent="0.3">
      <c r="A100" s="171" t="s">
        <v>15</v>
      </c>
      <c r="B100" s="191"/>
      <c r="C100" s="191"/>
      <c r="D100" s="191"/>
      <c r="E100" s="191"/>
      <c r="H100" s="171" t="s">
        <v>6</v>
      </c>
    </row>
    <row r="101" spans="1:8" s="171" customFormat="1" ht="15.75" customHeight="1" x14ac:dyDescent="0.3">
      <c r="A101" s="192" t="s">
        <v>12</v>
      </c>
      <c r="B101" s="193"/>
      <c r="C101" s="172" t="s">
        <v>13</v>
      </c>
      <c r="D101" s="172" t="s">
        <v>8</v>
      </c>
      <c r="E101" s="192" t="s">
        <v>9</v>
      </c>
    </row>
    <row r="102" spans="1:8" s="171" customFormat="1" ht="12.75" customHeight="1" x14ac:dyDescent="0.3">
      <c r="A102" s="533" t="s">
        <v>53</v>
      </c>
      <c r="B102" s="534"/>
      <c r="C102" s="535">
        <v>190001</v>
      </c>
      <c r="D102" s="536">
        <v>5824700.0199999996</v>
      </c>
      <c r="E102" s="537"/>
    </row>
    <row r="103" spans="1:8" ht="14.25" customHeight="1" x14ac:dyDescent="0.3">
      <c r="A103" s="538"/>
      <c r="B103" s="539"/>
      <c r="C103" s="540"/>
      <c r="D103" s="536"/>
      <c r="E103" s="541"/>
    </row>
    <row r="104" spans="1:8" ht="14.25" customHeight="1" x14ac:dyDescent="0.3">
      <c r="A104" s="542" t="s">
        <v>177</v>
      </c>
      <c r="B104" s="538"/>
      <c r="C104" s="540">
        <v>411001</v>
      </c>
      <c r="D104" s="536"/>
      <c r="E104" s="543">
        <v>0</v>
      </c>
    </row>
    <row r="105" spans="1:8" ht="14.25" customHeight="1" x14ac:dyDescent="0.3">
      <c r="A105" s="542" t="s">
        <v>54</v>
      </c>
      <c r="B105" s="538"/>
      <c r="C105" s="544">
        <v>411002</v>
      </c>
      <c r="D105" s="545"/>
      <c r="E105" s="543">
        <v>0</v>
      </c>
    </row>
    <row r="106" spans="1:8" ht="14.25" customHeight="1" x14ac:dyDescent="0.3">
      <c r="A106" s="542" t="s">
        <v>402</v>
      </c>
      <c r="B106" s="538"/>
      <c r="C106" s="544">
        <v>411003</v>
      </c>
      <c r="D106" s="545"/>
      <c r="E106" s="536">
        <v>0</v>
      </c>
    </row>
    <row r="107" spans="1:8" ht="14.25" customHeight="1" x14ac:dyDescent="0.3">
      <c r="A107" s="542" t="s">
        <v>178</v>
      </c>
      <c r="B107" s="538"/>
      <c r="C107" s="544">
        <v>412103</v>
      </c>
      <c r="D107" s="545"/>
      <c r="E107" s="546">
        <v>21</v>
      </c>
    </row>
    <row r="108" spans="1:8" ht="14.25" customHeight="1" x14ac:dyDescent="0.3">
      <c r="A108" s="542" t="s">
        <v>199</v>
      </c>
      <c r="B108" s="538"/>
      <c r="C108" s="544">
        <v>412104</v>
      </c>
      <c r="D108" s="545"/>
      <c r="E108" s="546">
        <v>0</v>
      </c>
    </row>
    <row r="109" spans="1:8" ht="14.25" customHeight="1" x14ac:dyDescent="0.3">
      <c r="A109" s="542" t="s">
        <v>79</v>
      </c>
      <c r="B109" s="538"/>
      <c r="C109" s="544">
        <v>412106</v>
      </c>
      <c r="D109" s="545"/>
      <c r="E109" s="546">
        <v>0</v>
      </c>
    </row>
    <row r="110" spans="1:8" ht="14.25" customHeight="1" x14ac:dyDescent="0.3">
      <c r="A110" s="542" t="s">
        <v>73</v>
      </c>
      <c r="B110" s="538"/>
      <c r="C110" s="544">
        <v>412307</v>
      </c>
      <c r="D110" s="545"/>
      <c r="E110" s="546">
        <v>0</v>
      </c>
    </row>
    <row r="111" spans="1:8" ht="14.25" customHeight="1" x14ac:dyDescent="0.3">
      <c r="A111" s="542" t="s">
        <v>184</v>
      </c>
      <c r="B111" s="538"/>
      <c r="C111" s="544">
        <v>414006</v>
      </c>
      <c r="D111" s="545"/>
      <c r="E111" s="546">
        <v>0</v>
      </c>
    </row>
    <row r="112" spans="1:8" ht="14.25" customHeight="1" x14ac:dyDescent="0.3">
      <c r="A112" s="542" t="s">
        <v>167</v>
      </c>
      <c r="B112" s="538"/>
      <c r="C112" s="544">
        <v>412307</v>
      </c>
      <c r="D112" s="545"/>
      <c r="E112" s="546">
        <v>20</v>
      </c>
    </row>
    <row r="113" spans="1:6" ht="14.25" customHeight="1" x14ac:dyDescent="0.3">
      <c r="A113" s="542" t="s">
        <v>249</v>
      </c>
      <c r="B113" s="538"/>
      <c r="C113" s="544">
        <v>412303</v>
      </c>
      <c r="D113" s="545"/>
      <c r="E113" s="546">
        <v>0</v>
      </c>
    </row>
    <row r="114" spans="1:6" ht="14.25" customHeight="1" x14ac:dyDescent="0.3">
      <c r="A114" s="542" t="s">
        <v>250</v>
      </c>
      <c r="B114" s="538"/>
      <c r="C114" s="544">
        <v>412302</v>
      </c>
      <c r="D114" s="545"/>
      <c r="E114" s="546">
        <v>1500</v>
      </c>
    </row>
    <row r="115" spans="1:6" ht="14.25" customHeight="1" x14ac:dyDescent="0.3">
      <c r="A115" s="542" t="s">
        <v>603</v>
      </c>
      <c r="B115" s="538"/>
      <c r="C115" s="544">
        <v>41210029</v>
      </c>
      <c r="D115" s="545"/>
      <c r="E115" s="546">
        <v>70</v>
      </c>
    </row>
    <row r="116" spans="1:6" ht="14.25" customHeight="1" x14ac:dyDescent="0.3">
      <c r="A116" s="542" t="s">
        <v>547</v>
      </c>
      <c r="B116" s="538"/>
      <c r="C116" s="544"/>
      <c r="D116" s="545"/>
      <c r="E116" s="546">
        <v>0</v>
      </c>
    </row>
    <row r="117" spans="1:6" ht="14.25" customHeight="1" x14ac:dyDescent="0.3">
      <c r="A117" s="542" t="s">
        <v>230</v>
      </c>
      <c r="B117" s="538"/>
      <c r="C117" s="544">
        <v>412103</v>
      </c>
      <c r="D117" s="545"/>
      <c r="E117" s="546">
        <v>0</v>
      </c>
    </row>
    <row r="118" spans="1:6" ht="14.25" customHeight="1" x14ac:dyDescent="0.3">
      <c r="A118" s="542" t="s">
        <v>55</v>
      </c>
      <c r="B118" s="538"/>
      <c r="C118" s="544">
        <v>413003</v>
      </c>
      <c r="D118" s="545"/>
      <c r="E118" s="546">
        <v>0</v>
      </c>
      <c r="F118" s="126" t="s">
        <v>6</v>
      </c>
    </row>
    <row r="119" spans="1:6" ht="14.25" customHeight="1" x14ac:dyDescent="0.3">
      <c r="A119" s="542" t="s">
        <v>179</v>
      </c>
      <c r="B119" s="538"/>
      <c r="C119" s="544">
        <v>413004</v>
      </c>
      <c r="D119" s="545"/>
      <c r="E119" s="546">
        <v>0</v>
      </c>
    </row>
    <row r="120" spans="1:6" ht="14.25" customHeight="1" x14ac:dyDescent="0.3">
      <c r="A120" s="542" t="s">
        <v>56</v>
      </c>
      <c r="B120" s="538"/>
      <c r="C120" s="544">
        <v>415004</v>
      </c>
      <c r="D120" s="545"/>
      <c r="E120" s="546">
        <v>0</v>
      </c>
    </row>
    <row r="121" spans="1:6" ht="14.25" customHeight="1" x14ac:dyDescent="0.3">
      <c r="A121" s="542" t="s">
        <v>74</v>
      </c>
      <c r="B121" s="538"/>
      <c r="C121" s="544">
        <v>412111</v>
      </c>
      <c r="D121" s="545"/>
      <c r="E121" s="546">
        <v>0</v>
      </c>
    </row>
    <row r="122" spans="1:6" ht="14.25" customHeight="1" x14ac:dyDescent="0.3">
      <c r="A122" s="542" t="s">
        <v>75</v>
      </c>
      <c r="B122" s="538"/>
      <c r="C122" s="544">
        <v>415999</v>
      </c>
      <c r="D122" s="545"/>
      <c r="E122" s="546">
        <v>0</v>
      </c>
    </row>
    <row r="123" spans="1:6" ht="14.25" customHeight="1" x14ac:dyDescent="0.3">
      <c r="A123" s="542" t="s">
        <v>57</v>
      </c>
      <c r="B123" s="538"/>
      <c r="C123" s="544">
        <v>421002</v>
      </c>
      <c r="D123" s="545"/>
      <c r="E123" s="546">
        <v>743181.73</v>
      </c>
    </row>
    <row r="124" spans="1:6" ht="14.25" customHeight="1" x14ac:dyDescent="0.3">
      <c r="A124" s="542" t="s">
        <v>58</v>
      </c>
      <c r="B124" s="538"/>
      <c r="C124" s="544">
        <v>421004</v>
      </c>
      <c r="D124" s="545"/>
      <c r="E124" s="546">
        <v>108388.22</v>
      </c>
    </row>
    <row r="125" spans="1:6" ht="14.25" customHeight="1" x14ac:dyDescent="0.3">
      <c r="A125" s="542" t="s">
        <v>67</v>
      </c>
      <c r="B125" s="538"/>
      <c r="C125" s="544">
        <v>421005</v>
      </c>
      <c r="D125" s="545"/>
      <c r="E125" s="546">
        <v>0</v>
      </c>
    </row>
    <row r="126" spans="1:6" ht="14.25" customHeight="1" x14ac:dyDescent="0.3">
      <c r="A126" s="542" t="s">
        <v>59</v>
      </c>
      <c r="B126" s="538"/>
      <c r="C126" s="544">
        <v>421006</v>
      </c>
      <c r="D126" s="545"/>
      <c r="E126" s="547"/>
    </row>
    <row r="127" spans="1:6" ht="14.25" customHeight="1" x14ac:dyDescent="0.3">
      <c r="A127" s="542" t="s">
        <v>60</v>
      </c>
      <c r="B127" s="538"/>
      <c r="C127" s="544">
        <v>421007</v>
      </c>
      <c r="D127" s="545"/>
      <c r="E127" s="547">
        <v>299159.87</v>
      </c>
    </row>
    <row r="128" spans="1:6" ht="14.25" customHeight="1" x14ac:dyDescent="0.3">
      <c r="A128" s="542" t="s">
        <v>61</v>
      </c>
      <c r="B128" s="538"/>
      <c r="C128" s="544">
        <v>421012</v>
      </c>
      <c r="D128" s="545"/>
      <c r="E128" s="546">
        <v>0</v>
      </c>
    </row>
    <row r="129" spans="1:11" ht="14.25" customHeight="1" x14ac:dyDescent="0.3">
      <c r="A129" s="542" t="s">
        <v>62</v>
      </c>
      <c r="B129" s="538"/>
      <c r="C129" s="544">
        <v>421013</v>
      </c>
      <c r="D129" s="545"/>
      <c r="E129" s="546">
        <v>9229.2000000000007</v>
      </c>
    </row>
    <row r="130" spans="1:11" ht="14.25" customHeight="1" x14ac:dyDescent="0.3">
      <c r="A130" s="542" t="s">
        <v>234</v>
      </c>
      <c r="B130" s="538"/>
      <c r="C130" s="544">
        <v>421001</v>
      </c>
      <c r="D130" s="545"/>
      <c r="E130" s="546">
        <v>0</v>
      </c>
    </row>
    <row r="131" spans="1:11" ht="14.25" customHeight="1" x14ac:dyDescent="0.3">
      <c r="A131" s="542" t="s">
        <v>193</v>
      </c>
      <c r="B131" s="538"/>
      <c r="C131" s="544">
        <v>421015</v>
      </c>
      <c r="D131" s="545"/>
      <c r="E131" s="546">
        <v>41949</v>
      </c>
    </row>
    <row r="132" spans="1:11" ht="14.25" customHeight="1" x14ac:dyDescent="0.3">
      <c r="A132" s="542" t="s">
        <v>227</v>
      </c>
      <c r="B132" s="538"/>
      <c r="C132" s="544">
        <v>431000</v>
      </c>
      <c r="D132" s="545"/>
      <c r="E132" s="546">
        <v>1466151</v>
      </c>
    </row>
    <row r="133" spans="1:11" ht="14.25" customHeight="1" x14ac:dyDescent="0.3">
      <c r="A133" s="542" t="s">
        <v>225</v>
      </c>
      <c r="B133" s="538"/>
      <c r="C133" s="544"/>
      <c r="D133" s="545"/>
      <c r="E133" s="546">
        <v>31500</v>
      </c>
    </row>
    <row r="134" spans="1:11" ht="14.25" customHeight="1" x14ac:dyDescent="0.3">
      <c r="A134" s="542" t="s">
        <v>292</v>
      </c>
      <c r="B134" s="538"/>
      <c r="C134" s="544"/>
      <c r="D134" s="545"/>
      <c r="E134" s="546">
        <v>44200</v>
      </c>
    </row>
    <row r="135" spans="1:11" ht="14.25" customHeight="1" x14ac:dyDescent="0.3">
      <c r="A135" s="542" t="s">
        <v>226</v>
      </c>
      <c r="B135" s="538"/>
      <c r="C135" s="544"/>
      <c r="D135" s="545"/>
      <c r="E135" s="546">
        <v>311800</v>
      </c>
    </row>
    <row r="136" spans="1:11" ht="14.25" customHeight="1" x14ac:dyDescent="0.3">
      <c r="A136" s="542" t="s">
        <v>233</v>
      </c>
      <c r="B136" s="538"/>
      <c r="C136" s="544"/>
      <c r="D136" s="545"/>
      <c r="E136" s="546">
        <v>145630</v>
      </c>
    </row>
    <row r="137" spans="1:11" ht="14.25" customHeight="1" x14ac:dyDescent="0.3">
      <c r="A137" s="542" t="s">
        <v>215</v>
      </c>
      <c r="B137" s="538"/>
      <c r="C137" s="544"/>
      <c r="D137" s="545"/>
      <c r="E137" s="546">
        <v>7500</v>
      </c>
    </row>
    <row r="138" spans="1:11" ht="14.25" customHeight="1" x14ac:dyDescent="0.3">
      <c r="A138" s="542" t="s">
        <v>247</v>
      </c>
      <c r="B138" s="538"/>
      <c r="C138" s="544"/>
      <c r="D138" s="545"/>
      <c r="E138" s="546">
        <v>0</v>
      </c>
    </row>
    <row r="139" spans="1:11" ht="14.25" customHeight="1" x14ac:dyDescent="0.3">
      <c r="A139" s="542" t="s">
        <v>223</v>
      </c>
      <c r="B139" s="542"/>
      <c r="C139" s="544">
        <v>441002</v>
      </c>
      <c r="D139" s="545"/>
      <c r="E139" s="536">
        <v>1692000</v>
      </c>
    </row>
    <row r="140" spans="1:11" ht="14.25" customHeight="1" x14ac:dyDescent="0.3">
      <c r="A140" s="542" t="s">
        <v>224</v>
      </c>
      <c r="B140" s="538"/>
      <c r="C140" s="544">
        <v>441002</v>
      </c>
      <c r="D140" s="545"/>
      <c r="E140" s="536">
        <v>722400</v>
      </c>
    </row>
    <row r="141" spans="1:11" ht="14.25" customHeight="1" x14ac:dyDescent="0.3">
      <c r="A141" s="542" t="s">
        <v>576</v>
      </c>
      <c r="B141" s="538"/>
      <c r="C141" s="544"/>
      <c r="D141" s="536"/>
      <c r="E141" s="559">
        <v>200000</v>
      </c>
      <c r="K141" s="126" t="s">
        <v>577</v>
      </c>
    </row>
    <row r="142" spans="1:11" ht="18.75" customHeight="1" x14ac:dyDescent="0.5">
      <c r="A142" s="679" t="s">
        <v>597</v>
      </c>
      <c r="B142" s="680"/>
      <c r="C142" s="544"/>
      <c r="D142" s="536"/>
      <c r="E142" s="559">
        <v>0</v>
      </c>
    </row>
    <row r="143" spans="1:11" ht="15" customHeight="1" x14ac:dyDescent="0.5">
      <c r="A143" s="542" t="s">
        <v>598</v>
      </c>
      <c r="B143" s="560"/>
      <c r="C143" s="544"/>
      <c r="D143" s="536"/>
      <c r="E143" s="559">
        <v>0</v>
      </c>
    </row>
    <row r="144" spans="1:11" ht="16.5" customHeight="1" thickBot="1" x14ac:dyDescent="0.35">
      <c r="A144" s="548"/>
      <c r="B144" s="548"/>
      <c r="C144" s="549"/>
      <c r="D144" s="550">
        <f>SUM(D102)</f>
        <v>5824700.0199999996</v>
      </c>
      <c r="E144" s="551">
        <f>SUM(E102:E143)</f>
        <v>5824700.0199999996</v>
      </c>
    </row>
    <row r="145" spans="1:6" ht="14.25" customHeight="1" thickTop="1" x14ac:dyDescent="0.3">
      <c r="A145" s="538" t="s">
        <v>596</v>
      </c>
      <c r="B145" s="538"/>
      <c r="C145" s="538"/>
      <c r="D145" s="538"/>
      <c r="E145" s="538"/>
      <c r="F145" s="459">
        <f>SUM(D144-E144)</f>
        <v>0</v>
      </c>
    </row>
    <row r="146" spans="1:6" ht="14.25" customHeight="1" x14ac:dyDescent="0.3">
      <c r="A146" s="538" t="s">
        <v>684</v>
      </c>
      <c r="B146" s="538"/>
      <c r="C146" s="538"/>
      <c r="D146" s="538"/>
      <c r="E146" s="538"/>
    </row>
    <row r="147" spans="1:6" ht="14.25" customHeight="1" x14ac:dyDescent="0.3">
      <c r="A147" s="552" t="s">
        <v>2</v>
      </c>
      <c r="B147" s="687" t="s">
        <v>169</v>
      </c>
      <c r="C147" s="688"/>
      <c r="D147" s="664" t="s">
        <v>168</v>
      </c>
      <c r="E147" s="665"/>
    </row>
    <row r="148" spans="1:6" ht="14.25" customHeight="1" x14ac:dyDescent="0.3">
      <c r="A148" s="538"/>
      <c r="B148" s="553"/>
      <c r="C148" s="554"/>
      <c r="D148" s="538"/>
      <c r="E148" s="538"/>
    </row>
    <row r="149" spans="1:6" ht="14.25" customHeight="1" x14ac:dyDescent="0.3">
      <c r="A149" s="555" t="s">
        <v>371</v>
      </c>
      <c r="B149" s="691" t="s">
        <v>261</v>
      </c>
      <c r="C149" s="692"/>
      <c r="D149" s="556" t="s">
        <v>373</v>
      </c>
      <c r="E149" s="557"/>
    </row>
    <row r="150" spans="1:6" ht="14.25" customHeight="1" x14ac:dyDescent="0.3">
      <c r="A150" s="555" t="s">
        <v>374</v>
      </c>
      <c r="B150" s="691" t="s">
        <v>262</v>
      </c>
      <c r="C150" s="692"/>
      <c r="D150" s="681" t="s">
        <v>372</v>
      </c>
      <c r="E150" s="682"/>
    </row>
    <row r="151" spans="1:6" ht="14.25" customHeight="1" x14ac:dyDescent="0.45">
      <c r="A151" s="558"/>
      <c r="B151" s="683"/>
      <c r="C151" s="684"/>
      <c r="D151" s="685"/>
      <c r="E151" s="686"/>
    </row>
    <row r="152" spans="1:6" ht="14.25" customHeight="1" x14ac:dyDescent="0.3">
      <c r="A152" s="171"/>
      <c r="B152" s="171"/>
      <c r="C152" s="171"/>
      <c r="D152" s="171"/>
      <c r="E152" s="171"/>
    </row>
    <row r="153" spans="1:6" s="171" customFormat="1" ht="18" customHeight="1" x14ac:dyDescent="0.3"/>
    <row r="154" spans="1:6" s="171" customFormat="1" ht="18" customHeight="1" x14ac:dyDescent="0.3"/>
    <row r="155" spans="1:6" s="171" customFormat="1" ht="18" customHeight="1" x14ac:dyDescent="0.3"/>
    <row r="156" spans="1:6" s="171" customFormat="1" ht="18" customHeight="1" x14ac:dyDescent="0.3"/>
    <row r="157" spans="1:6" s="171" customFormat="1" ht="18" customHeight="1" x14ac:dyDescent="0.3"/>
    <row r="158" spans="1:6" s="171" customFormat="1" ht="18" customHeight="1" x14ac:dyDescent="0.3">
      <c r="A158" s="126"/>
      <c r="B158" s="126"/>
      <c r="C158" s="126"/>
      <c r="D158" s="126"/>
      <c r="E158" s="126"/>
    </row>
  </sheetData>
  <mergeCells count="24">
    <mergeCell ref="D150:E150"/>
    <mergeCell ref="B151:C151"/>
    <mergeCell ref="D151:E151"/>
    <mergeCell ref="B147:C147"/>
    <mergeCell ref="D91:E91"/>
    <mergeCell ref="B149:C149"/>
    <mergeCell ref="B150:C150"/>
    <mergeCell ref="B90:C90"/>
    <mergeCell ref="B91:C91"/>
    <mergeCell ref="D147:E147"/>
    <mergeCell ref="B36:C36"/>
    <mergeCell ref="D36:E36"/>
    <mergeCell ref="A49:E49"/>
    <mergeCell ref="A51:B51"/>
    <mergeCell ref="B88:C88"/>
    <mergeCell ref="D88:E88"/>
    <mergeCell ref="B37:C37"/>
    <mergeCell ref="D37:E37"/>
    <mergeCell ref="A142:B142"/>
    <mergeCell ref="A3:E3"/>
    <mergeCell ref="A5:B5"/>
    <mergeCell ref="B33:C33"/>
    <mergeCell ref="D33:E33"/>
    <mergeCell ref="B35:C35"/>
  </mergeCells>
  <pageMargins left="0" right="0" top="0" bottom="0" header="0" footer="0"/>
  <pageSetup orientation="portrait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44"/>
  <sheetViews>
    <sheetView tabSelected="1" topLeftCell="A26" workbookViewId="0">
      <selection activeCell="L32" sqref="L32"/>
    </sheetView>
  </sheetViews>
  <sheetFormatPr defaultRowHeight="22.5" customHeight="1" x14ac:dyDescent="0.3"/>
  <cols>
    <col min="1" max="1" width="6.42578125" style="29" customWidth="1"/>
    <col min="2" max="2" width="42" style="1" customWidth="1"/>
    <col min="3" max="3" width="17.7109375" style="1" customWidth="1"/>
    <col min="4" max="4" width="20.28515625" style="1" customWidth="1"/>
    <col min="5" max="5" width="16.140625" style="436" customWidth="1"/>
    <col min="6" max="6" width="15.7109375" style="1" customWidth="1"/>
    <col min="7" max="7" width="11.5703125" style="1" customWidth="1"/>
    <col min="8" max="8" width="12.28515625" style="1" customWidth="1"/>
    <col min="9" max="9" width="9.140625" style="1"/>
    <col min="10" max="10" width="9.7109375" style="1" customWidth="1"/>
    <col min="11" max="256" width="9.140625" style="1"/>
    <col min="257" max="257" width="6.42578125" style="1" customWidth="1"/>
    <col min="258" max="258" width="42" style="1" customWidth="1"/>
    <col min="259" max="259" width="18.85546875" style="1" customWidth="1"/>
    <col min="260" max="260" width="25.140625" style="1" customWidth="1"/>
    <col min="261" max="261" width="18.28515625" style="1" customWidth="1"/>
    <col min="262" max="262" width="15.7109375" style="1" customWidth="1"/>
    <col min="263" max="263" width="11.5703125" style="1" customWidth="1"/>
    <col min="264" max="264" width="12.28515625" style="1" customWidth="1"/>
    <col min="265" max="512" width="9.140625" style="1"/>
    <col min="513" max="513" width="6.42578125" style="1" customWidth="1"/>
    <col min="514" max="514" width="42" style="1" customWidth="1"/>
    <col min="515" max="515" width="18.85546875" style="1" customWidth="1"/>
    <col min="516" max="516" width="25.140625" style="1" customWidth="1"/>
    <col min="517" max="517" width="18.28515625" style="1" customWidth="1"/>
    <col min="518" max="518" width="15.7109375" style="1" customWidth="1"/>
    <col min="519" max="519" width="11.5703125" style="1" customWidth="1"/>
    <col min="520" max="520" width="12.28515625" style="1" customWidth="1"/>
    <col min="521" max="768" width="9.140625" style="1"/>
    <col min="769" max="769" width="6.42578125" style="1" customWidth="1"/>
    <col min="770" max="770" width="42" style="1" customWidth="1"/>
    <col min="771" max="771" width="18.85546875" style="1" customWidth="1"/>
    <col min="772" max="772" width="25.140625" style="1" customWidth="1"/>
    <col min="773" max="773" width="18.28515625" style="1" customWidth="1"/>
    <col min="774" max="774" width="15.7109375" style="1" customWidth="1"/>
    <col min="775" max="775" width="11.5703125" style="1" customWidth="1"/>
    <col min="776" max="776" width="12.28515625" style="1" customWidth="1"/>
    <col min="777" max="1024" width="9.140625" style="1"/>
    <col min="1025" max="1025" width="6.42578125" style="1" customWidth="1"/>
    <col min="1026" max="1026" width="42" style="1" customWidth="1"/>
    <col min="1027" max="1027" width="18.85546875" style="1" customWidth="1"/>
    <col min="1028" max="1028" width="25.140625" style="1" customWidth="1"/>
    <col min="1029" max="1029" width="18.28515625" style="1" customWidth="1"/>
    <col min="1030" max="1030" width="15.7109375" style="1" customWidth="1"/>
    <col min="1031" max="1031" width="11.5703125" style="1" customWidth="1"/>
    <col min="1032" max="1032" width="12.28515625" style="1" customWidth="1"/>
    <col min="1033" max="1280" width="9.140625" style="1"/>
    <col min="1281" max="1281" width="6.42578125" style="1" customWidth="1"/>
    <col min="1282" max="1282" width="42" style="1" customWidth="1"/>
    <col min="1283" max="1283" width="18.85546875" style="1" customWidth="1"/>
    <col min="1284" max="1284" width="25.140625" style="1" customWidth="1"/>
    <col min="1285" max="1285" width="18.28515625" style="1" customWidth="1"/>
    <col min="1286" max="1286" width="15.7109375" style="1" customWidth="1"/>
    <col min="1287" max="1287" width="11.5703125" style="1" customWidth="1"/>
    <col min="1288" max="1288" width="12.28515625" style="1" customWidth="1"/>
    <col min="1289" max="1536" width="9.140625" style="1"/>
    <col min="1537" max="1537" width="6.42578125" style="1" customWidth="1"/>
    <col min="1538" max="1538" width="42" style="1" customWidth="1"/>
    <col min="1539" max="1539" width="18.85546875" style="1" customWidth="1"/>
    <col min="1540" max="1540" width="25.140625" style="1" customWidth="1"/>
    <col min="1541" max="1541" width="18.28515625" style="1" customWidth="1"/>
    <col min="1542" max="1542" width="15.7109375" style="1" customWidth="1"/>
    <col min="1543" max="1543" width="11.5703125" style="1" customWidth="1"/>
    <col min="1544" max="1544" width="12.28515625" style="1" customWidth="1"/>
    <col min="1545" max="1792" width="9.140625" style="1"/>
    <col min="1793" max="1793" width="6.42578125" style="1" customWidth="1"/>
    <col min="1794" max="1794" width="42" style="1" customWidth="1"/>
    <col min="1795" max="1795" width="18.85546875" style="1" customWidth="1"/>
    <col min="1796" max="1796" width="25.140625" style="1" customWidth="1"/>
    <col min="1797" max="1797" width="18.28515625" style="1" customWidth="1"/>
    <col min="1798" max="1798" width="15.7109375" style="1" customWidth="1"/>
    <col min="1799" max="1799" width="11.5703125" style="1" customWidth="1"/>
    <col min="1800" max="1800" width="12.28515625" style="1" customWidth="1"/>
    <col min="1801" max="2048" width="9.140625" style="1"/>
    <col min="2049" max="2049" width="6.42578125" style="1" customWidth="1"/>
    <col min="2050" max="2050" width="42" style="1" customWidth="1"/>
    <col min="2051" max="2051" width="18.85546875" style="1" customWidth="1"/>
    <col min="2052" max="2052" width="25.140625" style="1" customWidth="1"/>
    <col min="2053" max="2053" width="18.28515625" style="1" customWidth="1"/>
    <col min="2054" max="2054" width="15.7109375" style="1" customWidth="1"/>
    <col min="2055" max="2055" width="11.5703125" style="1" customWidth="1"/>
    <col min="2056" max="2056" width="12.28515625" style="1" customWidth="1"/>
    <col min="2057" max="2304" width="9.140625" style="1"/>
    <col min="2305" max="2305" width="6.42578125" style="1" customWidth="1"/>
    <col min="2306" max="2306" width="42" style="1" customWidth="1"/>
    <col min="2307" max="2307" width="18.85546875" style="1" customWidth="1"/>
    <col min="2308" max="2308" width="25.140625" style="1" customWidth="1"/>
    <col min="2309" max="2309" width="18.28515625" style="1" customWidth="1"/>
    <col min="2310" max="2310" width="15.7109375" style="1" customWidth="1"/>
    <col min="2311" max="2311" width="11.5703125" style="1" customWidth="1"/>
    <col min="2312" max="2312" width="12.28515625" style="1" customWidth="1"/>
    <col min="2313" max="2560" width="9.140625" style="1"/>
    <col min="2561" max="2561" width="6.42578125" style="1" customWidth="1"/>
    <col min="2562" max="2562" width="42" style="1" customWidth="1"/>
    <col min="2563" max="2563" width="18.85546875" style="1" customWidth="1"/>
    <col min="2564" max="2564" width="25.140625" style="1" customWidth="1"/>
    <col min="2565" max="2565" width="18.28515625" style="1" customWidth="1"/>
    <col min="2566" max="2566" width="15.7109375" style="1" customWidth="1"/>
    <col min="2567" max="2567" width="11.5703125" style="1" customWidth="1"/>
    <col min="2568" max="2568" width="12.28515625" style="1" customWidth="1"/>
    <col min="2569" max="2816" width="9.140625" style="1"/>
    <col min="2817" max="2817" width="6.42578125" style="1" customWidth="1"/>
    <col min="2818" max="2818" width="42" style="1" customWidth="1"/>
    <col min="2819" max="2819" width="18.85546875" style="1" customWidth="1"/>
    <col min="2820" max="2820" width="25.140625" style="1" customWidth="1"/>
    <col min="2821" max="2821" width="18.28515625" style="1" customWidth="1"/>
    <col min="2822" max="2822" width="15.7109375" style="1" customWidth="1"/>
    <col min="2823" max="2823" width="11.5703125" style="1" customWidth="1"/>
    <col min="2824" max="2824" width="12.28515625" style="1" customWidth="1"/>
    <col min="2825" max="3072" width="9.140625" style="1"/>
    <col min="3073" max="3073" width="6.42578125" style="1" customWidth="1"/>
    <col min="3074" max="3074" width="42" style="1" customWidth="1"/>
    <col min="3075" max="3075" width="18.85546875" style="1" customWidth="1"/>
    <col min="3076" max="3076" width="25.140625" style="1" customWidth="1"/>
    <col min="3077" max="3077" width="18.28515625" style="1" customWidth="1"/>
    <col min="3078" max="3078" width="15.7109375" style="1" customWidth="1"/>
    <col min="3079" max="3079" width="11.5703125" style="1" customWidth="1"/>
    <col min="3080" max="3080" width="12.28515625" style="1" customWidth="1"/>
    <col min="3081" max="3328" width="9.140625" style="1"/>
    <col min="3329" max="3329" width="6.42578125" style="1" customWidth="1"/>
    <col min="3330" max="3330" width="42" style="1" customWidth="1"/>
    <col min="3331" max="3331" width="18.85546875" style="1" customWidth="1"/>
    <col min="3332" max="3332" width="25.140625" style="1" customWidth="1"/>
    <col min="3333" max="3333" width="18.28515625" style="1" customWidth="1"/>
    <col min="3334" max="3334" width="15.7109375" style="1" customWidth="1"/>
    <col min="3335" max="3335" width="11.5703125" style="1" customWidth="1"/>
    <col min="3336" max="3336" width="12.28515625" style="1" customWidth="1"/>
    <col min="3337" max="3584" width="9.140625" style="1"/>
    <col min="3585" max="3585" width="6.42578125" style="1" customWidth="1"/>
    <col min="3586" max="3586" width="42" style="1" customWidth="1"/>
    <col min="3587" max="3587" width="18.85546875" style="1" customWidth="1"/>
    <col min="3588" max="3588" width="25.140625" style="1" customWidth="1"/>
    <col min="3589" max="3589" width="18.28515625" style="1" customWidth="1"/>
    <col min="3590" max="3590" width="15.7109375" style="1" customWidth="1"/>
    <col min="3591" max="3591" width="11.5703125" style="1" customWidth="1"/>
    <col min="3592" max="3592" width="12.28515625" style="1" customWidth="1"/>
    <col min="3593" max="3840" width="9.140625" style="1"/>
    <col min="3841" max="3841" width="6.42578125" style="1" customWidth="1"/>
    <col min="3842" max="3842" width="42" style="1" customWidth="1"/>
    <col min="3843" max="3843" width="18.85546875" style="1" customWidth="1"/>
    <col min="3844" max="3844" width="25.140625" style="1" customWidth="1"/>
    <col min="3845" max="3845" width="18.28515625" style="1" customWidth="1"/>
    <col min="3846" max="3846" width="15.7109375" style="1" customWidth="1"/>
    <col min="3847" max="3847" width="11.5703125" style="1" customWidth="1"/>
    <col min="3848" max="3848" width="12.28515625" style="1" customWidth="1"/>
    <col min="3849" max="4096" width="9.140625" style="1"/>
    <col min="4097" max="4097" width="6.42578125" style="1" customWidth="1"/>
    <col min="4098" max="4098" width="42" style="1" customWidth="1"/>
    <col min="4099" max="4099" width="18.85546875" style="1" customWidth="1"/>
    <col min="4100" max="4100" width="25.140625" style="1" customWidth="1"/>
    <col min="4101" max="4101" width="18.28515625" style="1" customWidth="1"/>
    <col min="4102" max="4102" width="15.7109375" style="1" customWidth="1"/>
    <col min="4103" max="4103" width="11.5703125" style="1" customWidth="1"/>
    <col min="4104" max="4104" width="12.28515625" style="1" customWidth="1"/>
    <col min="4105" max="4352" width="9.140625" style="1"/>
    <col min="4353" max="4353" width="6.42578125" style="1" customWidth="1"/>
    <col min="4354" max="4354" width="42" style="1" customWidth="1"/>
    <col min="4355" max="4355" width="18.85546875" style="1" customWidth="1"/>
    <col min="4356" max="4356" width="25.140625" style="1" customWidth="1"/>
    <col min="4357" max="4357" width="18.28515625" style="1" customWidth="1"/>
    <col min="4358" max="4358" width="15.7109375" style="1" customWidth="1"/>
    <col min="4359" max="4359" width="11.5703125" style="1" customWidth="1"/>
    <col min="4360" max="4360" width="12.28515625" style="1" customWidth="1"/>
    <col min="4361" max="4608" width="9.140625" style="1"/>
    <col min="4609" max="4609" width="6.42578125" style="1" customWidth="1"/>
    <col min="4610" max="4610" width="42" style="1" customWidth="1"/>
    <col min="4611" max="4611" width="18.85546875" style="1" customWidth="1"/>
    <col min="4612" max="4612" width="25.140625" style="1" customWidth="1"/>
    <col min="4613" max="4613" width="18.28515625" style="1" customWidth="1"/>
    <col min="4614" max="4614" width="15.7109375" style="1" customWidth="1"/>
    <col min="4615" max="4615" width="11.5703125" style="1" customWidth="1"/>
    <col min="4616" max="4616" width="12.28515625" style="1" customWidth="1"/>
    <col min="4617" max="4864" width="9.140625" style="1"/>
    <col min="4865" max="4865" width="6.42578125" style="1" customWidth="1"/>
    <col min="4866" max="4866" width="42" style="1" customWidth="1"/>
    <col min="4867" max="4867" width="18.85546875" style="1" customWidth="1"/>
    <col min="4868" max="4868" width="25.140625" style="1" customWidth="1"/>
    <col min="4869" max="4869" width="18.28515625" style="1" customWidth="1"/>
    <col min="4870" max="4870" width="15.7109375" style="1" customWidth="1"/>
    <col min="4871" max="4871" width="11.5703125" style="1" customWidth="1"/>
    <col min="4872" max="4872" width="12.28515625" style="1" customWidth="1"/>
    <col min="4873" max="5120" width="9.140625" style="1"/>
    <col min="5121" max="5121" width="6.42578125" style="1" customWidth="1"/>
    <col min="5122" max="5122" width="42" style="1" customWidth="1"/>
    <col min="5123" max="5123" width="18.85546875" style="1" customWidth="1"/>
    <col min="5124" max="5124" width="25.140625" style="1" customWidth="1"/>
    <col min="5125" max="5125" width="18.28515625" style="1" customWidth="1"/>
    <col min="5126" max="5126" width="15.7109375" style="1" customWidth="1"/>
    <col min="5127" max="5127" width="11.5703125" style="1" customWidth="1"/>
    <col min="5128" max="5128" width="12.28515625" style="1" customWidth="1"/>
    <col min="5129" max="5376" width="9.140625" style="1"/>
    <col min="5377" max="5377" width="6.42578125" style="1" customWidth="1"/>
    <col min="5378" max="5378" width="42" style="1" customWidth="1"/>
    <col min="5379" max="5379" width="18.85546875" style="1" customWidth="1"/>
    <col min="5380" max="5380" width="25.140625" style="1" customWidth="1"/>
    <col min="5381" max="5381" width="18.28515625" style="1" customWidth="1"/>
    <col min="5382" max="5382" width="15.7109375" style="1" customWidth="1"/>
    <col min="5383" max="5383" width="11.5703125" style="1" customWidth="1"/>
    <col min="5384" max="5384" width="12.28515625" style="1" customWidth="1"/>
    <col min="5385" max="5632" width="9.140625" style="1"/>
    <col min="5633" max="5633" width="6.42578125" style="1" customWidth="1"/>
    <col min="5634" max="5634" width="42" style="1" customWidth="1"/>
    <col min="5635" max="5635" width="18.85546875" style="1" customWidth="1"/>
    <col min="5636" max="5636" width="25.140625" style="1" customWidth="1"/>
    <col min="5637" max="5637" width="18.28515625" style="1" customWidth="1"/>
    <col min="5638" max="5638" width="15.7109375" style="1" customWidth="1"/>
    <col min="5639" max="5639" width="11.5703125" style="1" customWidth="1"/>
    <col min="5640" max="5640" width="12.28515625" style="1" customWidth="1"/>
    <col min="5641" max="5888" width="9.140625" style="1"/>
    <col min="5889" max="5889" width="6.42578125" style="1" customWidth="1"/>
    <col min="5890" max="5890" width="42" style="1" customWidth="1"/>
    <col min="5891" max="5891" width="18.85546875" style="1" customWidth="1"/>
    <col min="5892" max="5892" width="25.140625" style="1" customWidth="1"/>
    <col min="5893" max="5893" width="18.28515625" style="1" customWidth="1"/>
    <col min="5894" max="5894" width="15.7109375" style="1" customWidth="1"/>
    <col min="5895" max="5895" width="11.5703125" style="1" customWidth="1"/>
    <col min="5896" max="5896" width="12.28515625" style="1" customWidth="1"/>
    <col min="5897" max="6144" width="9.140625" style="1"/>
    <col min="6145" max="6145" width="6.42578125" style="1" customWidth="1"/>
    <col min="6146" max="6146" width="42" style="1" customWidth="1"/>
    <col min="6147" max="6147" width="18.85546875" style="1" customWidth="1"/>
    <col min="6148" max="6148" width="25.140625" style="1" customWidth="1"/>
    <col min="6149" max="6149" width="18.28515625" style="1" customWidth="1"/>
    <col min="6150" max="6150" width="15.7109375" style="1" customWidth="1"/>
    <col min="6151" max="6151" width="11.5703125" style="1" customWidth="1"/>
    <col min="6152" max="6152" width="12.28515625" style="1" customWidth="1"/>
    <col min="6153" max="6400" width="9.140625" style="1"/>
    <col min="6401" max="6401" width="6.42578125" style="1" customWidth="1"/>
    <col min="6402" max="6402" width="42" style="1" customWidth="1"/>
    <col min="6403" max="6403" width="18.85546875" style="1" customWidth="1"/>
    <col min="6404" max="6404" width="25.140625" style="1" customWidth="1"/>
    <col min="6405" max="6405" width="18.28515625" style="1" customWidth="1"/>
    <col min="6406" max="6406" width="15.7109375" style="1" customWidth="1"/>
    <col min="6407" max="6407" width="11.5703125" style="1" customWidth="1"/>
    <col min="6408" max="6408" width="12.28515625" style="1" customWidth="1"/>
    <col min="6409" max="6656" width="9.140625" style="1"/>
    <col min="6657" max="6657" width="6.42578125" style="1" customWidth="1"/>
    <col min="6658" max="6658" width="42" style="1" customWidth="1"/>
    <col min="6659" max="6659" width="18.85546875" style="1" customWidth="1"/>
    <col min="6660" max="6660" width="25.140625" style="1" customWidth="1"/>
    <col min="6661" max="6661" width="18.28515625" style="1" customWidth="1"/>
    <col min="6662" max="6662" width="15.7109375" style="1" customWidth="1"/>
    <col min="6663" max="6663" width="11.5703125" style="1" customWidth="1"/>
    <col min="6664" max="6664" width="12.28515625" style="1" customWidth="1"/>
    <col min="6665" max="6912" width="9.140625" style="1"/>
    <col min="6913" max="6913" width="6.42578125" style="1" customWidth="1"/>
    <col min="6914" max="6914" width="42" style="1" customWidth="1"/>
    <col min="6915" max="6915" width="18.85546875" style="1" customWidth="1"/>
    <col min="6916" max="6916" width="25.140625" style="1" customWidth="1"/>
    <col min="6917" max="6917" width="18.28515625" style="1" customWidth="1"/>
    <col min="6918" max="6918" width="15.7109375" style="1" customWidth="1"/>
    <col min="6919" max="6919" width="11.5703125" style="1" customWidth="1"/>
    <col min="6920" max="6920" width="12.28515625" style="1" customWidth="1"/>
    <col min="6921" max="7168" width="9.140625" style="1"/>
    <col min="7169" max="7169" width="6.42578125" style="1" customWidth="1"/>
    <col min="7170" max="7170" width="42" style="1" customWidth="1"/>
    <col min="7171" max="7171" width="18.85546875" style="1" customWidth="1"/>
    <col min="7172" max="7172" width="25.140625" style="1" customWidth="1"/>
    <col min="7173" max="7173" width="18.28515625" style="1" customWidth="1"/>
    <col min="7174" max="7174" width="15.7109375" style="1" customWidth="1"/>
    <col min="7175" max="7175" width="11.5703125" style="1" customWidth="1"/>
    <col min="7176" max="7176" width="12.28515625" style="1" customWidth="1"/>
    <col min="7177" max="7424" width="9.140625" style="1"/>
    <col min="7425" max="7425" width="6.42578125" style="1" customWidth="1"/>
    <col min="7426" max="7426" width="42" style="1" customWidth="1"/>
    <col min="7427" max="7427" width="18.85546875" style="1" customWidth="1"/>
    <col min="7428" max="7428" width="25.140625" style="1" customWidth="1"/>
    <col min="7429" max="7429" width="18.28515625" style="1" customWidth="1"/>
    <col min="7430" max="7430" width="15.7109375" style="1" customWidth="1"/>
    <col min="7431" max="7431" width="11.5703125" style="1" customWidth="1"/>
    <col min="7432" max="7432" width="12.28515625" style="1" customWidth="1"/>
    <col min="7433" max="7680" width="9.140625" style="1"/>
    <col min="7681" max="7681" width="6.42578125" style="1" customWidth="1"/>
    <col min="7682" max="7682" width="42" style="1" customWidth="1"/>
    <col min="7683" max="7683" width="18.85546875" style="1" customWidth="1"/>
    <col min="7684" max="7684" width="25.140625" style="1" customWidth="1"/>
    <col min="7685" max="7685" width="18.28515625" style="1" customWidth="1"/>
    <col min="7686" max="7686" width="15.7109375" style="1" customWidth="1"/>
    <col min="7687" max="7687" width="11.5703125" style="1" customWidth="1"/>
    <col min="7688" max="7688" width="12.28515625" style="1" customWidth="1"/>
    <col min="7689" max="7936" width="9.140625" style="1"/>
    <col min="7937" max="7937" width="6.42578125" style="1" customWidth="1"/>
    <col min="7938" max="7938" width="42" style="1" customWidth="1"/>
    <col min="7939" max="7939" width="18.85546875" style="1" customWidth="1"/>
    <col min="7940" max="7940" width="25.140625" style="1" customWidth="1"/>
    <col min="7941" max="7941" width="18.28515625" style="1" customWidth="1"/>
    <col min="7942" max="7942" width="15.7109375" style="1" customWidth="1"/>
    <col min="7943" max="7943" width="11.5703125" style="1" customWidth="1"/>
    <col min="7944" max="7944" width="12.28515625" style="1" customWidth="1"/>
    <col min="7945" max="8192" width="9.140625" style="1"/>
    <col min="8193" max="8193" width="6.42578125" style="1" customWidth="1"/>
    <col min="8194" max="8194" width="42" style="1" customWidth="1"/>
    <col min="8195" max="8195" width="18.85546875" style="1" customWidth="1"/>
    <col min="8196" max="8196" width="25.140625" style="1" customWidth="1"/>
    <col min="8197" max="8197" width="18.28515625" style="1" customWidth="1"/>
    <col min="8198" max="8198" width="15.7109375" style="1" customWidth="1"/>
    <col min="8199" max="8199" width="11.5703125" style="1" customWidth="1"/>
    <col min="8200" max="8200" width="12.28515625" style="1" customWidth="1"/>
    <col min="8201" max="8448" width="9.140625" style="1"/>
    <col min="8449" max="8449" width="6.42578125" style="1" customWidth="1"/>
    <col min="8450" max="8450" width="42" style="1" customWidth="1"/>
    <col min="8451" max="8451" width="18.85546875" style="1" customWidth="1"/>
    <col min="8452" max="8452" width="25.140625" style="1" customWidth="1"/>
    <col min="8453" max="8453" width="18.28515625" style="1" customWidth="1"/>
    <col min="8454" max="8454" width="15.7109375" style="1" customWidth="1"/>
    <col min="8455" max="8455" width="11.5703125" style="1" customWidth="1"/>
    <col min="8456" max="8456" width="12.28515625" style="1" customWidth="1"/>
    <col min="8457" max="8704" width="9.140625" style="1"/>
    <col min="8705" max="8705" width="6.42578125" style="1" customWidth="1"/>
    <col min="8706" max="8706" width="42" style="1" customWidth="1"/>
    <col min="8707" max="8707" width="18.85546875" style="1" customWidth="1"/>
    <col min="8708" max="8708" width="25.140625" style="1" customWidth="1"/>
    <col min="8709" max="8709" width="18.28515625" style="1" customWidth="1"/>
    <col min="8710" max="8710" width="15.7109375" style="1" customWidth="1"/>
    <col min="8711" max="8711" width="11.5703125" style="1" customWidth="1"/>
    <col min="8712" max="8712" width="12.28515625" style="1" customWidth="1"/>
    <col min="8713" max="8960" width="9.140625" style="1"/>
    <col min="8961" max="8961" width="6.42578125" style="1" customWidth="1"/>
    <col min="8962" max="8962" width="42" style="1" customWidth="1"/>
    <col min="8963" max="8963" width="18.85546875" style="1" customWidth="1"/>
    <col min="8964" max="8964" width="25.140625" style="1" customWidth="1"/>
    <col min="8965" max="8965" width="18.28515625" style="1" customWidth="1"/>
    <col min="8966" max="8966" width="15.7109375" style="1" customWidth="1"/>
    <col min="8967" max="8967" width="11.5703125" style="1" customWidth="1"/>
    <col min="8968" max="8968" width="12.28515625" style="1" customWidth="1"/>
    <col min="8969" max="9216" width="9.140625" style="1"/>
    <col min="9217" max="9217" width="6.42578125" style="1" customWidth="1"/>
    <col min="9218" max="9218" width="42" style="1" customWidth="1"/>
    <col min="9219" max="9219" width="18.85546875" style="1" customWidth="1"/>
    <col min="9220" max="9220" width="25.140625" style="1" customWidth="1"/>
    <col min="9221" max="9221" width="18.28515625" style="1" customWidth="1"/>
    <col min="9222" max="9222" width="15.7109375" style="1" customWidth="1"/>
    <col min="9223" max="9223" width="11.5703125" style="1" customWidth="1"/>
    <col min="9224" max="9224" width="12.28515625" style="1" customWidth="1"/>
    <col min="9225" max="9472" width="9.140625" style="1"/>
    <col min="9473" max="9473" width="6.42578125" style="1" customWidth="1"/>
    <col min="9474" max="9474" width="42" style="1" customWidth="1"/>
    <col min="9475" max="9475" width="18.85546875" style="1" customWidth="1"/>
    <col min="9476" max="9476" width="25.140625" style="1" customWidth="1"/>
    <col min="9477" max="9477" width="18.28515625" style="1" customWidth="1"/>
    <col min="9478" max="9478" width="15.7109375" style="1" customWidth="1"/>
    <col min="9479" max="9479" width="11.5703125" style="1" customWidth="1"/>
    <col min="9480" max="9480" width="12.28515625" style="1" customWidth="1"/>
    <col min="9481" max="9728" width="9.140625" style="1"/>
    <col min="9729" max="9729" width="6.42578125" style="1" customWidth="1"/>
    <col min="9730" max="9730" width="42" style="1" customWidth="1"/>
    <col min="9731" max="9731" width="18.85546875" style="1" customWidth="1"/>
    <col min="9732" max="9732" width="25.140625" style="1" customWidth="1"/>
    <col min="9733" max="9733" width="18.28515625" style="1" customWidth="1"/>
    <col min="9734" max="9734" width="15.7109375" style="1" customWidth="1"/>
    <col min="9735" max="9735" width="11.5703125" style="1" customWidth="1"/>
    <col min="9736" max="9736" width="12.28515625" style="1" customWidth="1"/>
    <col min="9737" max="9984" width="9.140625" style="1"/>
    <col min="9985" max="9985" width="6.42578125" style="1" customWidth="1"/>
    <col min="9986" max="9986" width="42" style="1" customWidth="1"/>
    <col min="9987" max="9987" width="18.85546875" style="1" customWidth="1"/>
    <col min="9988" max="9988" width="25.140625" style="1" customWidth="1"/>
    <col min="9989" max="9989" width="18.28515625" style="1" customWidth="1"/>
    <col min="9990" max="9990" width="15.7109375" style="1" customWidth="1"/>
    <col min="9991" max="9991" width="11.5703125" style="1" customWidth="1"/>
    <col min="9992" max="9992" width="12.28515625" style="1" customWidth="1"/>
    <col min="9993" max="10240" width="9.140625" style="1"/>
    <col min="10241" max="10241" width="6.42578125" style="1" customWidth="1"/>
    <col min="10242" max="10242" width="42" style="1" customWidth="1"/>
    <col min="10243" max="10243" width="18.85546875" style="1" customWidth="1"/>
    <col min="10244" max="10244" width="25.140625" style="1" customWidth="1"/>
    <col min="10245" max="10245" width="18.28515625" style="1" customWidth="1"/>
    <col min="10246" max="10246" width="15.7109375" style="1" customWidth="1"/>
    <col min="10247" max="10247" width="11.5703125" style="1" customWidth="1"/>
    <col min="10248" max="10248" width="12.28515625" style="1" customWidth="1"/>
    <col min="10249" max="10496" width="9.140625" style="1"/>
    <col min="10497" max="10497" width="6.42578125" style="1" customWidth="1"/>
    <col min="10498" max="10498" width="42" style="1" customWidth="1"/>
    <col min="10499" max="10499" width="18.85546875" style="1" customWidth="1"/>
    <col min="10500" max="10500" width="25.140625" style="1" customWidth="1"/>
    <col min="10501" max="10501" width="18.28515625" style="1" customWidth="1"/>
    <col min="10502" max="10502" width="15.7109375" style="1" customWidth="1"/>
    <col min="10503" max="10503" width="11.5703125" style="1" customWidth="1"/>
    <col min="10504" max="10504" width="12.28515625" style="1" customWidth="1"/>
    <col min="10505" max="10752" width="9.140625" style="1"/>
    <col min="10753" max="10753" width="6.42578125" style="1" customWidth="1"/>
    <col min="10754" max="10754" width="42" style="1" customWidth="1"/>
    <col min="10755" max="10755" width="18.85546875" style="1" customWidth="1"/>
    <col min="10756" max="10756" width="25.140625" style="1" customWidth="1"/>
    <col min="10757" max="10757" width="18.28515625" style="1" customWidth="1"/>
    <col min="10758" max="10758" width="15.7109375" style="1" customWidth="1"/>
    <col min="10759" max="10759" width="11.5703125" style="1" customWidth="1"/>
    <col min="10760" max="10760" width="12.28515625" style="1" customWidth="1"/>
    <col min="10761" max="11008" width="9.140625" style="1"/>
    <col min="11009" max="11009" width="6.42578125" style="1" customWidth="1"/>
    <col min="11010" max="11010" width="42" style="1" customWidth="1"/>
    <col min="11011" max="11011" width="18.85546875" style="1" customWidth="1"/>
    <col min="11012" max="11012" width="25.140625" style="1" customWidth="1"/>
    <col min="11013" max="11013" width="18.28515625" style="1" customWidth="1"/>
    <col min="11014" max="11014" width="15.7109375" style="1" customWidth="1"/>
    <col min="11015" max="11015" width="11.5703125" style="1" customWidth="1"/>
    <col min="11016" max="11016" width="12.28515625" style="1" customWidth="1"/>
    <col min="11017" max="11264" width="9.140625" style="1"/>
    <col min="11265" max="11265" width="6.42578125" style="1" customWidth="1"/>
    <col min="11266" max="11266" width="42" style="1" customWidth="1"/>
    <col min="11267" max="11267" width="18.85546875" style="1" customWidth="1"/>
    <col min="11268" max="11268" width="25.140625" style="1" customWidth="1"/>
    <col min="11269" max="11269" width="18.28515625" style="1" customWidth="1"/>
    <col min="11270" max="11270" width="15.7109375" style="1" customWidth="1"/>
    <col min="11271" max="11271" width="11.5703125" style="1" customWidth="1"/>
    <col min="11272" max="11272" width="12.28515625" style="1" customWidth="1"/>
    <col min="11273" max="11520" width="9.140625" style="1"/>
    <col min="11521" max="11521" width="6.42578125" style="1" customWidth="1"/>
    <col min="11522" max="11522" width="42" style="1" customWidth="1"/>
    <col min="11523" max="11523" width="18.85546875" style="1" customWidth="1"/>
    <col min="11524" max="11524" width="25.140625" style="1" customWidth="1"/>
    <col min="11525" max="11525" width="18.28515625" style="1" customWidth="1"/>
    <col min="11526" max="11526" width="15.7109375" style="1" customWidth="1"/>
    <col min="11527" max="11527" width="11.5703125" style="1" customWidth="1"/>
    <col min="11528" max="11528" width="12.28515625" style="1" customWidth="1"/>
    <col min="11529" max="11776" width="9.140625" style="1"/>
    <col min="11777" max="11777" width="6.42578125" style="1" customWidth="1"/>
    <col min="11778" max="11778" width="42" style="1" customWidth="1"/>
    <col min="11779" max="11779" width="18.85546875" style="1" customWidth="1"/>
    <col min="11780" max="11780" width="25.140625" style="1" customWidth="1"/>
    <col min="11781" max="11781" width="18.28515625" style="1" customWidth="1"/>
    <col min="11782" max="11782" width="15.7109375" style="1" customWidth="1"/>
    <col min="11783" max="11783" width="11.5703125" style="1" customWidth="1"/>
    <col min="11784" max="11784" width="12.28515625" style="1" customWidth="1"/>
    <col min="11785" max="12032" width="9.140625" style="1"/>
    <col min="12033" max="12033" width="6.42578125" style="1" customWidth="1"/>
    <col min="12034" max="12034" width="42" style="1" customWidth="1"/>
    <col min="12035" max="12035" width="18.85546875" style="1" customWidth="1"/>
    <col min="12036" max="12036" width="25.140625" style="1" customWidth="1"/>
    <col min="12037" max="12037" width="18.28515625" style="1" customWidth="1"/>
    <col min="12038" max="12038" width="15.7109375" style="1" customWidth="1"/>
    <col min="12039" max="12039" width="11.5703125" style="1" customWidth="1"/>
    <col min="12040" max="12040" width="12.28515625" style="1" customWidth="1"/>
    <col min="12041" max="12288" width="9.140625" style="1"/>
    <col min="12289" max="12289" width="6.42578125" style="1" customWidth="1"/>
    <col min="12290" max="12290" width="42" style="1" customWidth="1"/>
    <col min="12291" max="12291" width="18.85546875" style="1" customWidth="1"/>
    <col min="12292" max="12292" width="25.140625" style="1" customWidth="1"/>
    <col min="12293" max="12293" width="18.28515625" style="1" customWidth="1"/>
    <col min="12294" max="12294" width="15.7109375" style="1" customWidth="1"/>
    <col min="12295" max="12295" width="11.5703125" style="1" customWidth="1"/>
    <col min="12296" max="12296" width="12.28515625" style="1" customWidth="1"/>
    <col min="12297" max="12544" width="9.140625" style="1"/>
    <col min="12545" max="12545" width="6.42578125" style="1" customWidth="1"/>
    <col min="12546" max="12546" width="42" style="1" customWidth="1"/>
    <col min="12547" max="12547" width="18.85546875" style="1" customWidth="1"/>
    <col min="12548" max="12548" width="25.140625" style="1" customWidth="1"/>
    <col min="12549" max="12549" width="18.28515625" style="1" customWidth="1"/>
    <col min="12550" max="12550" width="15.7109375" style="1" customWidth="1"/>
    <col min="12551" max="12551" width="11.5703125" style="1" customWidth="1"/>
    <col min="12552" max="12552" width="12.28515625" style="1" customWidth="1"/>
    <col min="12553" max="12800" width="9.140625" style="1"/>
    <col min="12801" max="12801" width="6.42578125" style="1" customWidth="1"/>
    <col min="12802" max="12802" width="42" style="1" customWidth="1"/>
    <col min="12803" max="12803" width="18.85546875" style="1" customWidth="1"/>
    <col min="12804" max="12804" width="25.140625" style="1" customWidth="1"/>
    <col min="12805" max="12805" width="18.28515625" style="1" customWidth="1"/>
    <col min="12806" max="12806" width="15.7109375" style="1" customWidth="1"/>
    <col min="12807" max="12807" width="11.5703125" style="1" customWidth="1"/>
    <col min="12808" max="12808" width="12.28515625" style="1" customWidth="1"/>
    <col min="12809" max="13056" width="9.140625" style="1"/>
    <col min="13057" max="13057" width="6.42578125" style="1" customWidth="1"/>
    <col min="13058" max="13058" width="42" style="1" customWidth="1"/>
    <col min="13059" max="13059" width="18.85546875" style="1" customWidth="1"/>
    <col min="13060" max="13060" width="25.140625" style="1" customWidth="1"/>
    <col min="13061" max="13061" width="18.28515625" style="1" customWidth="1"/>
    <col min="13062" max="13062" width="15.7109375" style="1" customWidth="1"/>
    <col min="13063" max="13063" width="11.5703125" style="1" customWidth="1"/>
    <col min="13064" max="13064" width="12.28515625" style="1" customWidth="1"/>
    <col min="13065" max="13312" width="9.140625" style="1"/>
    <col min="13313" max="13313" width="6.42578125" style="1" customWidth="1"/>
    <col min="13314" max="13314" width="42" style="1" customWidth="1"/>
    <col min="13315" max="13315" width="18.85546875" style="1" customWidth="1"/>
    <col min="13316" max="13316" width="25.140625" style="1" customWidth="1"/>
    <col min="13317" max="13317" width="18.28515625" style="1" customWidth="1"/>
    <col min="13318" max="13318" width="15.7109375" style="1" customWidth="1"/>
    <col min="13319" max="13319" width="11.5703125" style="1" customWidth="1"/>
    <col min="13320" max="13320" width="12.28515625" style="1" customWidth="1"/>
    <col min="13321" max="13568" width="9.140625" style="1"/>
    <col min="13569" max="13569" width="6.42578125" style="1" customWidth="1"/>
    <col min="13570" max="13570" width="42" style="1" customWidth="1"/>
    <col min="13571" max="13571" width="18.85546875" style="1" customWidth="1"/>
    <col min="13572" max="13572" width="25.140625" style="1" customWidth="1"/>
    <col min="13573" max="13573" width="18.28515625" style="1" customWidth="1"/>
    <col min="13574" max="13574" width="15.7109375" style="1" customWidth="1"/>
    <col min="13575" max="13575" width="11.5703125" style="1" customWidth="1"/>
    <col min="13576" max="13576" width="12.28515625" style="1" customWidth="1"/>
    <col min="13577" max="13824" width="9.140625" style="1"/>
    <col min="13825" max="13825" width="6.42578125" style="1" customWidth="1"/>
    <col min="13826" max="13826" width="42" style="1" customWidth="1"/>
    <col min="13827" max="13827" width="18.85546875" style="1" customWidth="1"/>
    <col min="13828" max="13828" width="25.140625" style="1" customWidth="1"/>
    <col min="13829" max="13829" width="18.28515625" style="1" customWidth="1"/>
    <col min="13830" max="13830" width="15.7109375" style="1" customWidth="1"/>
    <col min="13831" max="13831" width="11.5703125" style="1" customWidth="1"/>
    <col min="13832" max="13832" width="12.28515625" style="1" customWidth="1"/>
    <col min="13833" max="14080" width="9.140625" style="1"/>
    <col min="14081" max="14081" width="6.42578125" style="1" customWidth="1"/>
    <col min="14082" max="14082" width="42" style="1" customWidth="1"/>
    <col min="14083" max="14083" width="18.85546875" style="1" customWidth="1"/>
    <col min="14084" max="14084" width="25.140625" style="1" customWidth="1"/>
    <col min="14085" max="14085" width="18.28515625" style="1" customWidth="1"/>
    <col min="14086" max="14086" width="15.7109375" style="1" customWidth="1"/>
    <col min="14087" max="14087" width="11.5703125" style="1" customWidth="1"/>
    <col min="14088" max="14088" width="12.28515625" style="1" customWidth="1"/>
    <col min="14089" max="14336" width="9.140625" style="1"/>
    <col min="14337" max="14337" width="6.42578125" style="1" customWidth="1"/>
    <col min="14338" max="14338" width="42" style="1" customWidth="1"/>
    <col min="14339" max="14339" width="18.85546875" style="1" customWidth="1"/>
    <col min="14340" max="14340" width="25.140625" style="1" customWidth="1"/>
    <col min="14341" max="14341" width="18.28515625" style="1" customWidth="1"/>
    <col min="14342" max="14342" width="15.7109375" style="1" customWidth="1"/>
    <col min="14343" max="14343" width="11.5703125" style="1" customWidth="1"/>
    <col min="14344" max="14344" width="12.28515625" style="1" customWidth="1"/>
    <col min="14345" max="14592" width="9.140625" style="1"/>
    <col min="14593" max="14593" width="6.42578125" style="1" customWidth="1"/>
    <col min="14594" max="14594" width="42" style="1" customWidth="1"/>
    <col min="14595" max="14595" width="18.85546875" style="1" customWidth="1"/>
    <col min="14596" max="14596" width="25.140625" style="1" customWidth="1"/>
    <col min="14597" max="14597" width="18.28515625" style="1" customWidth="1"/>
    <col min="14598" max="14598" width="15.7109375" style="1" customWidth="1"/>
    <col min="14599" max="14599" width="11.5703125" style="1" customWidth="1"/>
    <col min="14600" max="14600" width="12.28515625" style="1" customWidth="1"/>
    <col min="14601" max="14848" width="9.140625" style="1"/>
    <col min="14849" max="14849" width="6.42578125" style="1" customWidth="1"/>
    <col min="14850" max="14850" width="42" style="1" customWidth="1"/>
    <col min="14851" max="14851" width="18.85546875" style="1" customWidth="1"/>
    <col min="14852" max="14852" width="25.140625" style="1" customWidth="1"/>
    <col min="14853" max="14853" width="18.28515625" style="1" customWidth="1"/>
    <col min="14854" max="14854" width="15.7109375" style="1" customWidth="1"/>
    <col min="14855" max="14855" width="11.5703125" style="1" customWidth="1"/>
    <col min="14856" max="14856" width="12.28515625" style="1" customWidth="1"/>
    <col min="14857" max="15104" width="9.140625" style="1"/>
    <col min="15105" max="15105" width="6.42578125" style="1" customWidth="1"/>
    <col min="15106" max="15106" width="42" style="1" customWidth="1"/>
    <col min="15107" max="15107" width="18.85546875" style="1" customWidth="1"/>
    <col min="15108" max="15108" width="25.140625" style="1" customWidth="1"/>
    <col min="15109" max="15109" width="18.28515625" style="1" customWidth="1"/>
    <col min="15110" max="15110" width="15.7109375" style="1" customWidth="1"/>
    <col min="15111" max="15111" width="11.5703125" style="1" customWidth="1"/>
    <col min="15112" max="15112" width="12.28515625" style="1" customWidth="1"/>
    <col min="15113" max="15360" width="9.140625" style="1"/>
    <col min="15361" max="15361" width="6.42578125" style="1" customWidth="1"/>
    <col min="15362" max="15362" width="42" style="1" customWidth="1"/>
    <col min="15363" max="15363" width="18.85546875" style="1" customWidth="1"/>
    <col min="15364" max="15364" width="25.140625" style="1" customWidth="1"/>
    <col min="15365" max="15365" width="18.28515625" style="1" customWidth="1"/>
    <col min="15366" max="15366" width="15.7109375" style="1" customWidth="1"/>
    <col min="15367" max="15367" width="11.5703125" style="1" customWidth="1"/>
    <col min="15368" max="15368" width="12.28515625" style="1" customWidth="1"/>
    <col min="15369" max="15616" width="9.140625" style="1"/>
    <col min="15617" max="15617" width="6.42578125" style="1" customWidth="1"/>
    <col min="15618" max="15618" width="42" style="1" customWidth="1"/>
    <col min="15619" max="15619" width="18.85546875" style="1" customWidth="1"/>
    <col min="15620" max="15620" width="25.140625" style="1" customWidth="1"/>
    <col min="15621" max="15621" width="18.28515625" style="1" customWidth="1"/>
    <col min="15622" max="15622" width="15.7109375" style="1" customWidth="1"/>
    <col min="15623" max="15623" width="11.5703125" style="1" customWidth="1"/>
    <col min="15624" max="15624" width="12.28515625" style="1" customWidth="1"/>
    <col min="15625" max="15872" width="9.140625" style="1"/>
    <col min="15873" max="15873" width="6.42578125" style="1" customWidth="1"/>
    <col min="15874" max="15874" width="42" style="1" customWidth="1"/>
    <col min="15875" max="15875" width="18.85546875" style="1" customWidth="1"/>
    <col min="15876" max="15876" width="25.140625" style="1" customWidth="1"/>
    <col min="15877" max="15877" width="18.28515625" style="1" customWidth="1"/>
    <col min="15878" max="15878" width="15.7109375" style="1" customWidth="1"/>
    <col min="15879" max="15879" width="11.5703125" style="1" customWidth="1"/>
    <col min="15880" max="15880" width="12.28515625" style="1" customWidth="1"/>
    <col min="15881" max="16128" width="9.140625" style="1"/>
    <col min="16129" max="16129" width="6.42578125" style="1" customWidth="1"/>
    <col min="16130" max="16130" width="42" style="1" customWidth="1"/>
    <col min="16131" max="16131" width="18.85546875" style="1" customWidth="1"/>
    <col min="16132" max="16132" width="25.140625" style="1" customWidth="1"/>
    <col min="16133" max="16133" width="18.28515625" style="1" customWidth="1"/>
    <col min="16134" max="16134" width="15.7109375" style="1" customWidth="1"/>
    <col min="16135" max="16135" width="11.5703125" style="1" customWidth="1"/>
    <col min="16136" max="16136" width="12.28515625" style="1" customWidth="1"/>
    <col min="16137" max="16384" width="9.140625" style="1"/>
  </cols>
  <sheetData>
    <row r="1" spans="1:8" ht="22.5" customHeight="1" x14ac:dyDescent="0.35">
      <c r="A1" s="723" t="s">
        <v>80</v>
      </c>
      <c r="B1" s="723"/>
      <c r="C1" s="723"/>
      <c r="D1" s="723"/>
      <c r="E1" s="723"/>
      <c r="F1" s="723"/>
    </row>
    <row r="2" spans="1:8" ht="22.5" customHeight="1" x14ac:dyDescent="0.35">
      <c r="A2" s="723" t="s">
        <v>394</v>
      </c>
      <c r="B2" s="723"/>
      <c r="C2" s="723"/>
      <c r="D2" s="723"/>
      <c r="E2" s="723"/>
      <c r="F2" s="723"/>
    </row>
    <row r="3" spans="1:8" ht="22.5" customHeight="1" x14ac:dyDescent="0.35">
      <c r="A3" s="723" t="s">
        <v>700</v>
      </c>
      <c r="B3" s="723"/>
      <c r="C3" s="723"/>
      <c r="D3" s="723"/>
      <c r="E3" s="723"/>
      <c r="F3" s="723"/>
    </row>
    <row r="4" spans="1:8" ht="22.5" customHeight="1" x14ac:dyDescent="0.45">
      <c r="A4" s="724" t="s">
        <v>44</v>
      </c>
      <c r="B4" s="725"/>
      <c r="C4" s="321"/>
      <c r="D4" s="321"/>
      <c r="E4" s="321"/>
      <c r="F4" s="321"/>
    </row>
    <row r="5" spans="1:8" ht="18" customHeight="1" x14ac:dyDescent="0.3"/>
    <row r="6" spans="1:8" ht="22.5" customHeight="1" x14ac:dyDescent="0.3">
      <c r="A6" s="200" t="s">
        <v>276</v>
      </c>
      <c r="B6" s="200" t="s">
        <v>277</v>
      </c>
      <c r="C6" s="200" t="s">
        <v>278</v>
      </c>
      <c r="D6" s="200" t="s">
        <v>279</v>
      </c>
      <c r="E6" s="437" t="s">
        <v>1</v>
      </c>
      <c r="F6" s="200" t="s">
        <v>81</v>
      </c>
    </row>
    <row r="7" spans="1:8" ht="22.5" customHeight="1" x14ac:dyDescent="0.3">
      <c r="A7" s="201">
        <v>1</v>
      </c>
      <c r="B7" s="202" t="s">
        <v>288</v>
      </c>
      <c r="C7" s="207">
        <v>22268</v>
      </c>
      <c r="D7" s="153" t="s">
        <v>289</v>
      </c>
      <c r="E7" s="438">
        <v>3800</v>
      </c>
      <c r="F7" s="573" t="s">
        <v>772</v>
      </c>
      <c r="H7" s="6"/>
    </row>
    <row r="8" spans="1:8" ht="22.5" customHeight="1" x14ac:dyDescent="0.3">
      <c r="A8" s="201">
        <v>2</v>
      </c>
      <c r="B8" s="208" t="s">
        <v>287</v>
      </c>
      <c r="C8" s="209">
        <v>22718</v>
      </c>
      <c r="D8" s="153" t="s">
        <v>552</v>
      </c>
      <c r="E8" s="438">
        <v>10275</v>
      </c>
      <c r="F8" s="573" t="s">
        <v>773</v>
      </c>
      <c r="H8" s="6"/>
    </row>
    <row r="9" spans="1:8" ht="22.5" customHeight="1" x14ac:dyDescent="0.3">
      <c r="A9" s="201">
        <v>3</v>
      </c>
      <c r="B9" s="519" t="s">
        <v>558</v>
      </c>
      <c r="C9" s="209" t="s">
        <v>676</v>
      </c>
      <c r="D9" s="153" t="s">
        <v>552</v>
      </c>
      <c r="E9" s="438">
        <v>9700</v>
      </c>
      <c r="F9" s="573" t="s">
        <v>774</v>
      </c>
      <c r="H9" s="6"/>
    </row>
    <row r="10" spans="1:8" ht="22.5" customHeight="1" x14ac:dyDescent="0.3">
      <c r="A10" s="201">
        <v>4</v>
      </c>
      <c r="B10" s="519" t="s">
        <v>556</v>
      </c>
      <c r="C10" s="209">
        <v>22701</v>
      </c>
      <c r="D10" s="153" t="s">
        <v>281</v>
      </c>
      <c r="E10" s="438">
        <v>8425</v>
      </c>
      <c r="F10" s="573" t="s">
        <v>775</v>
      </c>
      <c r="H10" s="6"/>
    </row>
    <row r="11" spans="1:8" ht="22.5" customHeight="1" x14ac:dyDescent="0.3">
      <c r="A11" s="201">
        <v>5</v>
      </c>
      <c r="B11" s="519" t="s">
        <v>557</v>
      </c>
      <c r="C11" s="209">
        <v>22909</v>
      </c>
      <c r="D11" s="153" t="s">
        <v>281</v>
      </c>
      <c r="E11" s="438">
        <v>5800</v>
      </c>
      <c r="F11" s="572" t="s">
        <v>778</v>
      </c>
      <c r="H11" s="6"/>
    </row>
    <row r="12" spans="1:8" ht="22.5" customHeight="1" x14ac:dyDescent="0.3">
      <c r="A12" s="201">
        <v>6</v>
      </c>
      <c r="B12" s="519" t="s">
        <v>569</v>
      </c>
      <c r="C12" s="518">
        <v>22916</v>
      </c>
      <c r="D12" s="153" t="s">
        <v>552</v>
      </c>
      <c r="E12" s="438">
        <v>8550</v>
      </c>
      <c r="F12" s="573" t="s">
        <v>776</v>
      </c>
      <c r="H12" s="6"/>
    </row>
    <row r="13" spans="1:8" ht="22.5" customHeight="1" x14ac:dyDescent="0.3">
      <c r="A13" s="201">
        <v>7</v>
      </c>
      <c r="B13" s="519" t="s">
        <v>570</v>
      </c>
      <c r="C13" s="518">
        <v>22916</v>
      </c>
      <c r="D13" s="153" t="s">
        <v>552</v>
      </c>
      <c r="E13" s="438">
        <v>3250</v>
      </c>
      <c r="F13" s="573" t="s">
        <v>776</v>
      </c>
      <c r="H13" s="6"/>
    </row>
    <row r="14" spans="1:8" ht="22.5" customHeight="1" x14ac:dyDescent="0.3">
      <c r="A14" s="201">
        <v>8</v>
      </c>
      <c r="B14" s="519" t="s">
        <v>571</v>
      </c>
      <c r="C14" s="518">
        <v>22916</v>
      </c>
      <c r="D14" s="153" t="s">
        <v>552</v>
      </c>
      <c r="E14" s="438">
        <v>5150</v>
      </c>
      <c r="F14" s="573" t="s">
        <v>776</v>
      </c>
      <c r="H14" s="6"/>
    </row>
    <row r="15" spans="1:8" ht="22.5" customHeight="1" x14ac:dyDescent="0.3">
      <c r="A15" s="201">
        <v>9</v>
      </c>
      <c r="B15" s="519" t="s">
        <v>572</v>
      </c>
      <c r="C15" s="518">
        <v>59446</v>
      </c>
      <c r="D15" s="153" t="s">
        <v>552</v>
      </c>
      <c r="E15" s="438">
        <v>575</v>
      </c>
      <c r="F15" s="573" t="s">
        <v>776</v>
      </c>
      <c r="H15" s="6"/>
    </row>
    <row r="16" spans="1:8" ht="22.5" customHeight="1" x14ac:dyDescent="0.3">
      <c r="A16" s="201">
        <v>10</v>
      </c>
      <c r="B16" s="519" t="s">
        <v>573</v>
      </c>
      <c r="C16" s="518">
        <v>22191</v>
      </c>
      <c r="D16" s="153" t="s">
        <v>552</v>
      </c>
      <c r="E16" s="438">
        <v>3250</v>
      </c>
      <c r="F16" s="573" t="s">
        <v>776</v>
      </c>
      <c r="H16" s="6"/>
    </row>
    <row r="17" spans="1:8" ht="22.5" customHeight="1" x14ac:dyDescent="0.3">
      <c r="A17" s="201">
        <v>11</v>
      </c>
      <c r="B17" s="519" t="s">
        <v>581</v>
      </c>
      <c r="C17" s="518">
        <v>22633</v>
      </c>
      <c r="D17" s="153" t="s">
        <v>582</v>
      </c>
      <c r="E17" s="438">
        <v>3500</v>
      </c>
      <c r="F17" s="573" t="s">
        <v>776</v>
      </c>
      <c r="H17" s="6"/>
    </row>
    <row r="18" spans="1:8" ht="22.5" customHeight="1" x14ac:dyDescent="0.3">
      <c r="A18" s="201">
        <v>12</v>
      </c>
      <c r="B18" s="519" t="s">
        <v>601</v>
      </c>
      <c r="C18" s="209">
        <v>23062</v>
      </c>
      <c r="D18" s="153" t="s">
        <v>552</v>
      </c>
      <c r="E18" s="438">
        <v>10700</v>
      </c>
      <c r="F18" s="573" t="s">
        <v>777</v>
      </c>
      <c r="H18" s="6"/>
    </row>
    <row r="19" spans="1:8" ht="22.5" customHeight="1" x14ac:dyDescent="0.3">
      <c r="A19" s="201">
        <v>13</v>
      </c>
      <c r="B19" s="519" t="s">
        <v>602</v>
      </c>
      <c r="C19" s="209">
        <v>23063</v>
      </c>
      <c r="D19" s="153" t="s">
        <v>552</v>
      </c>
      <c r="E19" s="438">
        <v>6400</v>
      </c>
      <c r="F19" s="573" t="s">
        <v>779</v>
      </c>
      <c r="H19" s="6"/>
    </row>
    <row r="20" spans="1:8" ht="22.5" customHeight="1" x14ac:dyDescent="0.3">
      <c r="A20" s="201">
        <v>14</v>
      </c>
      <c r="B20" s="519" t="s">
        <v>611</v>
      </c>
      <c r="C20" s="209">
        <v>22755</v>
      </c>
      <c r="D20" s="153" t="s">
        <v>606</v>
      </c>
      <c r="E20" s="438">
        <v>4000</v>
      </c>
      <c r="F20" s="572" t="s">
        <v>607</v>
      </c>
      <c r="H20" s="6"/>
    </row>
    <row r="21" spans="1:8" ht="22.5" customHeight="1" x14ac:dyDescent="0.3">
      <c r="A21" s="201">
        <v>15</v>
      </c>
      <c r="B21" s="519" t="s">
        <v>611</v>
      </c>
      <c r="C21" s="209">
        <v>22755</v>
      </c>
      <c r="D21" s="153" t="s">
        <v>606</v>
      </c>
      <c r="E21" s="438">
        <v>2800</v>
      </c>
      <c r="F21" s="572" t="s">
        <v>608</v>
      </c>
      <c r="H21" s="6"/>
    </row>
    <row r="22" spans="1:8" ht="22.5" customHeight="1" x14ac:dyDescent="0.3">
      <c r="A22" s="201">
        <v>16</v>
      </c>
      <c r="B22" s="519" t="s">
        <v>613</v>
      </c>
      <c r="C22" s="209">
        <v>23058</v>
      </c>
      <c r="D22" s="153" t="s">
        <v>612</v>
      </c>
      <c r="E22" s="438">
        <v>8150</v>
      </c>
      <c r="F22" s="572" t="s">
        <v>609</v>
      </c>
      <c r="H22" s="6"/>
    </row>
    <row r="23" spans="1:8" ht="22.5" customHeight="1" x14ac:dyDescent="0.3">
      <c r="A23" s="201">
        <v>17</v>
      </c>
      <c r="B23" s="519" t="s">
        <v>614</v>
      </c>
      <c r="C23" s="209">
        <v>23134</v>
      </c>
      <c r="D23" s="153" t="s">
        <v>612</v>
      </c>
      <c r="E23" s="438">
        <v>8600</v>
      </c>
      <c r="F23" s="572" t="s">
        <v>610</v>
      </c>
      <c r="H23" s="6"/>
    </row>
    <row r="24" spans="1:8" ht="22.5" customHeight="1" x14ac:dyDescent="0.3">
      <c r="A24" s="201">
        <v>18</v>
      </c>
      <c r="B24" s="519" t="s">
        <v>604</v>
      </c>
      <c r="C24" s="209">
        <v>23182</v>
      </c>
      <c r="D24" s="153" t="s">
        <v>552</v>
      </c>
      <c r="E24" s="438">
        <v>10500</v>
      </c>
      <c r="F24" s="573" t="s">
        <v>615</v>
      </c>
      <c r="H24" s="6"/>
    </row>
    <row r="25" spans="1:8" ht="22.5" customHeight="1" x14ac:dyDescent="0.3">
      <c r="A25" s="201">
        <v>19</v>
      </c>
      <c r="B25" s="519" t="s">
        <v>605</v>
      </c>
      <c r="C25" s="209">
        <v>23181</v>
      </c>
      <c r="D25" s="153" t="s">
        <v>552</v>
      </c>
      <c r="E25" s="438">
        <v>2250</v>
      </c>
      <c r="F25" s="572" t="s">
        <v>618</v>
      </c>
      <c r="H25" s="6"/>
    </row>
    <row r="26" spans="1:8" ht="22.5" customHeight="1" x14ac:dyDescent="0.3">
      <c r="A26" s="201">
        <v>20</v>
      </c>
      <c r="B26" s="519" t="s">
        <v>280</v>
      </c>
      <c r="C26" s="209">
        <v>23124</v>
      </c>
      <c r="D26" s="153" t="s">
        <v>552</v>
      </c>
      <c r="E26" s="438">
        <v>8600</v>
      </c>
      <c r="F26" s="572" t="s">
        <v>619</v>
      </c>
      <c r="H26" s="6"/>
    </row>
    <row r="27" spans="1:8" ht="22.5" customHeight="1" x14ac:dyDescent="0.3">
      <c r="A27" s="201">
        <v>21</v>
      </c>
      <c r="B27" s="519" t="s">
        <v>616</v>
      </c>
      <c r="C27" s="209">
        <v>22782</v>
      </c>
      <c r="D27" s="153" t="s">
        <v>582</v>
      </c>
      <c r="E27" s="438">
        <v>12850</v>
      </c>
      <c r="F27" s="572" t="s">
        <v>621</v>
      </c>
      <c r="H27" s="6"/>
    </row>
    <row r="28" spans="1:8" ht="22.5" customHeight="1" x14ac:dyDescent="0.3">
      <c r="A28" s="201">
        <v>22</v>
      </c>
      <c r="B28" s="519" t="s">
        <v>617</v>
      </c>
      <c r="C28" s="209">
        <v>241900</v>
      </c>
      <c r="D28" s="153" t="s">
        <v>582</v>
      </c>
      <c r="E28" s="438">
        <v>7600</v>
      </c>
      <c r="F28" s="572" t="s">
        <v>620</v>
      </c>
      <c r="H28" s="6"/>
    </row>
    <row r="29" spans="1:8" ht="22.5" customHeight="1" x14ac:dyDescent="0.3">
      <c r="A29" s="201">
        <v>23</v>
      </c>
      <c r="B29" s="519" t="s">
        <v>634</v>
      </c>
      <c r="C29" s="209">
        <v>242385</v>
      </c>
      <c r="D29" s="153" t="s">
        <v>552</v>
      </c>
      <c r="E29" s="438">
        <v>6300</v>
      </c>
      <c r="F29" s="572" t="s">
        <v>643</v>
      </c>
      <c r="H29" s="6"/>
    </row>
    <row r="30" spans="1:8" ht="22.5" customHeight="1" x14ac:dyDescent="0.3">
      <c r="A30" s="201">
        <v>24</v>
      </c>
      <c r="B30" s="519" t="s">
        <v>635</v>
      </c>
      <c r="C30" s="209">
        <v>23232</v>
      </c>
      <c r="D30" s="153" t="s">
        <v>552</v>
      </c>
      <c r="E30" s="438">
        <v>5550</v>
      </c>
      <c r="F30" s="572" t="s">
        <v>644</v>
      </c>
      <c r="H30" s="6"/>
    </row>
    <row r="31" spans="1:8" ht="22.5" customHeight="1" x14ac:dyDescent="0.3">
      <c r="A31" s="201">
        <v>25</v>
      </c>
      <c r="B31" s="519" t="s">
        <v>636</v>
      </c>
      <c r="C31" s="209">
        <v>22839</v>
      </c>
      <c r="D31" s="153" t="s">
        <v>639</v>
      </c>
      <c r="E31" s="438">
        <v>9250</v>
      </c>
      <c r="F31" s="572" t="s">
        <v>640</v>
      </c>
      <c r="H31" s="6"/>
    </row>
    <row r="32" spans="1:8" ht="22.5" customHeight="1" x14ac:dyDescent="0.3">
      <c r="A32" s="201">
        <v>26</v>
      </c>
      <c r="B32" s="519" t="s">
        <v>637</v>
      </c>
      <c r="C32" s="209">
        <v>22859</v>
      </c>
      <c r="D32" s="153" t="s">
        <v>639</v>
      </c>
      <c r="E32" s="438">
        <v>5700</v>
      </c>
      <c r="F32" s="572" t="s">
        <v>641</v>
      </c>
      <c r="H32" s="6"/>
    </row>
    <row r="33" spans="1:10" ht="22.5" customHeight="1" x14ac:dyDescent="0.3">
      <c r="A33" s="201">
        <v>27</v>
      </c>
      <c r="B33" s="519" t="s">
        <v>638</v>
      </c>
      <c r="C33" s="209">
        <v>22859</v>
      </c>
      <c r="D33" s="153" t="s">
        <v>639</v>
      </c>
      <c r="E33" s="438">
        <v>6750</v>
      </c>
      <c r="F33" s="572" t="s">
        <v>642</v>
      </c>
      <c r="H33" s="6"/>
    </row>
    <row r="34" spans="1:10" ht="22.5" customHeight="1" x14ac:dyDescent="0.3">
      <c r="A34" s="201">
        <v>28</v>
      </c>
      <c r="B34" s="519" t="s">
        <v>675</v>
      </c>
      <c r="C34" s="209" t="s">
        <v>771</v>
      </c>
      <c r="D34" s="153" t="s">
        <v>673</v>
      </c>
      <c r="E34" s="438">
        <v>6450</v>
      </c>
      <c r="F34" s="572" t="s">
        <v>615</v>
      </c>
      <c r="H34" s="6"/>
    </row>
    <row r="35" spans="1:10" ht="22.5" customHeight="1" x14ac:dyDescent="0.3">
      <c r="A35" s="201">
        <v>29</v>
      </c>
      <c r="B35" s="519" t="s">
        <v>674</v>
      </c>
      <c r="C35" s="209" t="s">
        <v>771</v>
      </c>
      <c r="D35" s="153" t="s">
        <v>673</v>
      </c>
      <c r="E35" s="438">
        <v>7050</v>
      </c>
      <c r="F35" s="572"/>
      <c r="H35" s="6"/>
    </row>
    <row r="36" spans="1:10" ht="22.5" customHeight="1" x14ac:dyDescent="0.3">
      <c r="A36" s="201">
        <v>30</v>
      </c>
      <c r="B36" s="519" t="s">
        <v>557</v>
      </c>
      <c r="C36" s="209" t="s">
        <v>771</v>
      </c>
      <c r="D36" s="153" t="s">
        <v>673</v>
      </c>
      <c r="E36" s="438">
        <v>2200</v>
      </c>
      <c r="F36" s="572"/>
      <c r="H36" s="6"/>
    </row>
    <row r="37" spans="1:10" ht="22.5" customHeight="1" x14ac:dyDescent="0.3">
      <c r="A37" s="201">
        <v>31</v>
      </c>
      <c r="B37" s="519" t="s">
        <v>770</v>
      </c>
      <c r="C37" s="209" t="s">
        <v>771</v>
      </c>
      <c r="D37" s="153" t="s">
        <v>673</v>
      </c>
      <c r="E37" s="438">
        <v>6350</v>
      </c>
      <c r="F37" s="572"/>
      <c r="H37" s="6"/>
    </row>
    <row r="38" spans="1:10" ht="22.5" customHeight="1" x14ac:dyDescent="0.3">
      <c r="A38" s="726" t="s">
        <v>82</v>
      </c>
      <c r="B38" s="727"/>
      <c r="C38" s="727"/>
      <c r="D38" s="728"/>
      <c r="E38" s="439">
        <f>SUM(E7:E37)</f>
        <v>200325</v>
      </c>
      <c r="F38" s="153"/>
    </row>
    <row r="42" spans="1:10" ht="22.5" customHeight="1" x14ac:dyDescent="0.3">
      <c r="I42" s="1" t="s">
        <v>290</v>
      </c>
      <c r="J42" s="436">
        <v>207535</v>
      </c>
    </row>
    <row r="44" spans="1:10" ht="22.5" customHeight="1" x14ac:dyDescent="0.3">
      <c r="J44" s="2">
        <v>174485</v>
      </c>
    </row>
  </sheetData>
  <mergeCells count="5">
    <mergeCell ref="A1:F1"/>
    <mergeCell ref="A2:F2"/>
    <mergeCell ref="A3:F3"/>
    <mergeCell ref="A4:B4"/>
    <mergeCell ref="A38:D38"/>
  </mergeCells>
  <pageMargins left="0.19685039370078741" right="3.937007874015748E-2" top="0.15748031496062992" bottom="0.11811023622047245" header="0.19685039370078741" footer="0.19685039370078741"/>
  <pageSetup paperSize="9" scale="85" orientation="portrait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45"/>
  <sheetViews>
    <sheetView workbookViewId="0">
      <selection activeCell="O5" sqref="O5"/>
    </sheetView>
  </sheetViews>
  <sheetFormatPr defaultRowHeight="21.75" x14ac:dyDescent="0.5"/>
  <cols>
    <col min="1" max="1" width="14.42578125" customWidth="1"/>
    <col min="2" max="2" width="10.5703125" customWidth="1"/>
    <col min="3" max="3" width="10.85546875" customWidth="1"/>
    <col min="4" max="4" width="10.42578125" customWidth="1"/>
    <col min="5" max="5" width="10.7109375" customWidth="1"/>
    <col min="6" max="6" width="10.42578125" customWidth="1"/>
    <col min="7" max="8" width="11.28515625" customWidth="1"/>
    <col min="9" max="9" width="10.85546875" customWidth="1"/>
    <col min="10" max="10" width="12.28515625" customWidth="1"/>
    <col min="11" max="11" width="11.28515625" customWidth="1"/>
    <col min="12" max="12" width="11.85546875" customWidth="1"/>
    <col min="13" max="13" width="10.42578125" customWidth="1"/>
    <col min="14" max="14" width="11.140625" customWidth="1"/>
    <col min="16" max="16" width="13.5703125" bestFit="1" customWidth="1"/>
  </cols>
  <sheetData>
    <row r="1" spans="1:14" ht="23.25" x14ac:dyDescent="0.5">
      <c r="E1" s="729" t="s">
        <v>516</v>
      </c>
      <c r="F1" s="729"/>
      <c r="G1" s="729"/>
      <c r="H1" s="729"/>
      <c r="I1" s="729"/>
      <c r="J1" s="729"/>
      <c r="K1" s="729"/>
      <c r="L1" s="729"/>
      <c r="M1" s="729"/>
      <c r="N1" s="482"/>
    </row>
    <row r="2" spans="1:14" ht="23.25" x14ac:dyDescent="0.5">
      <c r="E2" s="729" t="s">
        <v>763</v>
      </c>
      <c r="F2" s="729"/>
      <c r="G2" s="729"/>
      <c r="H2" s="729"/>
      <c r="I2" s="729"/>
      <c r="J2" s="729"/>
      <c r="K2" s="729"/>
      <c r="L2" s="729"/>
      <c r="M2" s="729"/>
      <c r="N2" s="482"/>
    </row>
    <row r="3" spans="1:14" ht="23.25" x14ac:dyDescent="0.5">
      <c r="E3" s="729" t="s">
        <v>764</v>
      </c>
      <c r="F3" s="729"/>
      <c r="G3" s="729"/>
      <c r="H3" s="729"/>
      <c r="I3" s="729"/>
      <c r="J3" s="729"/>
      <c r="K3" s="729"/>
      <c r="L3" s="729"/>
      <c r="M3" s="729"/>
      <c r="N3" s="729"/>
    </row>
    <row r="4" spans="1:14" ht="71.25" customHeight="1" x14ac:dyDescent="0.5">
      <c r="A4" s="473" t="s">
        <v>12</v>
      </c>
      <c r="B4" s="479" t="s">
        <v>503</v>
      </c>
      <c r="C4" s="495" t="s">
        <v>520</v>
      </c>
      <c r="D4" s="479" t="s">
        <v>504</v>
      </c>
      <c r="E4" s="473" t="s">
        <v>505</v>
      </c>
      <c r="F4" s="479" t="s">
        <v>506</v>
      </c>
      <c r="G4" s="473" t="s">
        <v>507</v>
      </c>
      <c r="H4" s="473" t="s">
        <v>508</v>
      </c>
      <c r="I4" s="473" t="s">
        <v>514</v>
      </c>
      <c r="J4" s="473" t="s">
        <v>509</v>
      </c>
      <c r="K4" s="473" t="s">
        <v>518</v>
      </c>
      <c r="L4" s="479" t="s">
        <v>519</v>
      </c>
      <c r="M4" s="473" t="s">
        <v>510</v>
      </c>
      <c r="N4" s="473" t="s">
        <v>47</v>
      </c>
    </row>
    <row r="5" spans="1:14" x14ac:dyDescent="0.5">
      <c r="A5" s="481" t="s">
        <v>511</v>
      </c>
      <c r="B5" s="478"/>
      <c r="C5" s="478"/>
      <c r="D5" s="471"/>
      <c r="E5" s="471"/>
      <c r="F5" s="471"/>
      <c r="G5" s="477"/>
      <c r="H5" s="471"/>
      <c r="I5" s="472"/>
      <c r="J5" s="471"/>
      <c r="K5" s="471"/>
      <c r="L5" s="471"/>
      <c r="M5" s="471"/>
      <c r="N5" s="471"/>
    </row>
    <row r="6" spans="1:14" x14ac:dyDescent="0.5">
      <c r="A6" s="474" t="s">
        <v>515</v>
      </c>
      <c r="B6" s="578">
        <v>11205042</v>
      </c>
      <c r="C6" s="496">
        <v>0</v>
      </c>
      <c r="D6" s="497"/>
      <c r="E6" s="498"/>
      <c r="F6" s="498"/>
      <c r="G6" s="497"/>
      <c r="H6" s="498"/>
      <c r="I6" s="498"/>
      <c r="J6" s="498"/>
      <c r="K6" s="498"/>
      <c r="L6" s="498"/>
      <c r="M6" s="498"/>
      <c r="N6" s="497">
        <v>11205042</v>
      </c>
    </row>
    <row r="7" spans="1:14" x14ac:dyDescent="0.5">
      <c r="A7" s="474" t="s">
        <v>406</v>
      </c>
      <c r="B7" s="578">
        <f t="shared" ref="B7" si="0">SUM(D7:N7)</f>
        <v>2571120</v>
      </c>
      <c r="C7" s="496">
        <v>0</v>
      </c>
      <c r="D7" s="497">
        <v>2571120</v>
      </c>
      <c r="E7" s="498"/>
      <c r="F7" s="498"/>
      <c r="G7" s="497"/>
      <c r="H7" s="498"/>
      <c r="I7" s="498"/>
      <c r="J7" s="498"/>
      <c r="K7" s="498"/>
      <c r="L7" s="498"/>
      <c r="M7" s="498"/>
      <c r="N7" s="498"/>
    </row>
    <row r="8" spans="1:14" x14ac:dyDescent="0.5">
      <c r="A8" s="474" t="s">
        <v>407</v>
      </c>
      <c r="B8" s="578">
        <v>7867920</v>
      </c>
      <c r="C8" s="496">
        <v>0</v>
      </c>
      <c r="D8" s="497">
        <v>4171200</v>
      </c>
      <c r="E8" s="497">
        <v>1680240</v>
      </c>
      <c r="F8" s="498"/>
      <c r="G8" s="497">
        <v>1039680</v>
      </c>
      <c r="H8" s="498"/>
      <c r="I8" s="498"/>
      <c r="J8" s="497">
        <v>976800</v>
      </c>
      <c r="K8" s="498"/>
      <c r="L8" s="498"/>
      <c r="M8" s="498"/>
      <c r="N8" s="498"/>
    </row>
    <row r="9" spans="1:14" x14ac:dyDescent="0.5">
      <c r="A9" s="474" t="s">
        <v>37</v>
      </c>
      <c r="B9" s="578"/>
      <c r="C9" s="496">
        <v>0</v>
      </c>
      <c r="D9" s="497">
        <v>0</v>
      </c>
      <c r="E9" s="497">
        <v>273000</v>
      </c>
      <c r="F9" s="498"/>
      <c r="G9" s="497">
        <v>81000</v>
      </c>
      <c r="H9" s="498"/>
      <c r="I9" s="498"/>
      <c r="J9" s="497">
        <v>0</v>
      </c>
      <c r="K9" s="497">
        <v>0</v>
      </c>
      <c r="L9" s="497">
        <v>0</v>
      </c>
      <c r="M9" s="497">
        <v>0</v>
      </c>
      <c r="N9" s="498"/>
    </row>
    <row r="10" spans="1:14" x14ac:dyDescent="0.5">
      <c r="A10" s="474" t="s">
        <v>512</v>
      </c>
      <c r="B10" s="578">
        <v>991112</v>
      </c>
      <c r="C10" s="496">
        <v>0</v>
      </c>
      <c r="D10" s="497">
        <v>502512</v>
      </c>
      <c r="E10" s="497">
        <v>200000</v>
      </c>
      <c r="F10" s="498"/>
      <c r="G10" s="497">
        <v>662950</v>
      </c>
      <c r="H10" s="498"/>
      <c r="I10" s="498"/>
      <c r="J10" s="497">
        <v>134600</v>
      </c>
      <c r="K10" s="498"/>
      <c r="L10" s="498"/>
      <c r="M10" s="497">
        <v>0</v>
      </c>
      <c r="N10" s="498"/>
    </row>
    <row r="11" spans="1:14" x14ac:dyDescent="0.5">
      <c r="A11" s="474" t="s">
        <v>39</v>
      </c>
      <c r="B11" s="578">
        <v>3912950</v>
      </c>
      <c r="C11" s="496">
        <v>0</v>
      </c>
      <c r="D11" s="563">
        <v>1585000</v>
      </c>
      <c r="E11" s="497">
        <v>60000</v>
      </c>
      <c r="F11" s="497">
        <v>210000</v>
      </c>
      <c r="G11" s="497">
        <v>838156</v>
      </c>
      <c r="H11" s="497">
        <v>155000</v>
      </c>
      <c r="I11" s="497">
        <v>200000</v>
      </c>
      <c r="J11" s="563">
        <v>150000</v>
      </c>
      <c r="K11" s="497">
        <v>120000</v>
      </c>
      <c r="L11" s="497">
        <v>540000</v>
      </c>
      <c r="M11" s="497">
        <v>90000</v>
      </c>
      <c r="N11" s="498"/>
    </row>
    <row r="12" spans="1:14" x14ac:dyDescent="0.5">
      <c r="A12" s="474" t="s">
        <v>40</v>
      </c>
      <c r="B12" s="578">
        <f t="shared" ref="B12:B16" si="1">SUM(D12:N12)</f>
        <v>640000</v>
      </c>
      <c r="C12" s="496">
        <v>0</v>
      </c>
      <c r="D12" s="497">
        <v>320000</v>
      </c>
      <c r="E12" s="497">
        <v>5000</v>
      </c>
      <c r="F12" s="498">
        <v>0</v>
      </c>
      <c r="G12" s="497">
        <v>80000</v>
      </c>
      <c r="H12" s="498"/>
      <c r="I12" s="498"/>
      <c r="J12" s="497">
        <v>225000</v>
      </c>
      <c r="K12" s="498"/>
      <c r="L12" s="498"/>
      <c r="M12" s="497">
        <v>10000</v>
      </c>
      <c r="N12" s="498"/>
    </row>
    <row r="13" spans="1:14" x14ac:dyDescent="0.5">
      <c r="A13" s="474" t="s">
        <v>41</v>
      </c>
      <c r="B13" s="578">
        <v>370000</v>
      </c>
      <c r="C13" s="496">
        <v>0</v>
      </c>
      <c r="D13" s="497">
        <v>285000</v>
      </c>
      <c r="E13" s="499">
        <v>0</v>
      </c>
      <c r="F13" s="498"/>
      <c r="G13" s="497">
        <v>80000</v>
      </c>
      <c r="H13" s="498"/>
      <c r="I13" s="498"/>
      <c r="J13" s="497">
        <v>0</v>
      </c>
      <c r="K13" s="498"/>
      <c r="L13" s="498"/>
      <c r="M13" s="498"/>
      <c r="N13" s="498"/>
    </row>
    <row r="14" spans="1:14" x14ac:dyDescent="0.5">
      <c r="A14" s="474" t="s">
        <v>48</v>
      </c>
      <c r="B14" s="578">
        <v>996700</v>
      </c>
      <c r="C14" s="496">
        <v>0</v>
      </c>
      <c r="D14" s="497">
        <v>930300</v>
      </c>
      <c r="E14" s="497">
        <v>37300</v>
      </c>
      <c r="F14" s="498"/>
      <c r="G14" s="497">
        <v>29000</v>
      </c>
      <c r="H14" s="498"/>
      <c r="I14" s="498"/>
      <c r="J14" s="497">
        <v>0</v>
      </c>
      <c r="K14" s="498"/>
      <c r="L14" s="498"/>
      <c r="M14" s="498"/>
      <c r="N14" s="498"/>
    </row>
    <row r="15" spans="1:14" x14ac:dyDescent="0.5">
      <c r="A15" s="575" t="s">
        <v>513</v>
      </c>
      <c r="B15" s="578">
        <v>2362000</v>
      </c>
      <c r="C15" s="496">
        <v>0</v>
      </c>
      <c r="D15" s="497"/>
      <c r="E15" s="499"/>
      <c r="F15" s="498"/>
      <c r="G15" s="497">
        <v>0</v>
      </c>
      <c r="H15" s="498"/>
      <c r="I15" s="498"/>
      <c r="J15" s="497">
        <v>2362000</v>
      </c>
      <c r="K15" s="498"/>
      <c r="L15" s="498"/>
      <c r="M15" s="498"/>
      <c r="N15" s="498"/>
    </row>
    <row r="16" spans="1:14" x14ac:dyDescent="0.5">
      <c r="A16" s="474" t="s">
        <v>83</v>
      </c>
      <c r="B16" s="578">
        <f t="shared" si="1"/>
        <v>20000</v>
      </c>
      <c r="C16" s="496">
        <v>0</v>
      </c>
      <c r="D16" s="497">
        <v>20000</v>
      </c>
      <c r="E16" s="499"/>
      <c r="F16" s="498"/>
      <c r="G16" s="497">
        <v>0</v>
      </c>
      <c r="H16" s="498"/>
      <c r="I16" s="498"/>
      <c r="J16" s="497"/>
      <c r="K16" s="498"/>
      <c r="L16" s="498"/>
      <c r="M16" s="498"/>
      <c r="N16" s="498"/>
    </row>
    <row r="17" spans="1:16" x14ac:dyDescent="0.5">
      <c r="A17" s="475" t="s">
        <v>26</v>
      </c>
      <c r="B17" s="577">
        <v>1640000</v>
      </c>
      <c r="C17" s="500">
        <v>0</v>
      </c>
      <c r="D17" s="501">
        <v>0</v>
      </c>
      <c r="E17" s="502"/>
      <c r="F17" s="503"/>
      <c r="G17" s="501">
        <v>1340000</v>
      </c>
      <c r="H17" s="503"/>
      <c r="I17" s="503"/>
      <c r="J17" s="501">
        <v>100000</v>
      </c>
      <c r="K17" s="503"/>
      <c r="L17" s="503"/>
      <c r="M17" s="503"/>
      <c r="N17" s="503"/>
    </row>
    <row r="18" spans="1:16" ht="33.75" customHeight="1" x14ac:dyDescent="0.5">
      <c r="A18" s="480" t="s">
        <v>344</v>
      </c>
      <c r="B18" s="504">
        <f t="shared" ref="B18:N18" si="2">SUM(B6:B17)</f>
        <v>32576844</v>
      </c>
      <c r="C18" s="504">
        <f t="shared" si="2"/>
        <v>0</v>
      </c>
      <c r="D18" s="504">
        <f t="shared" si="2"/>
        <v>10385132</v>
      </c>
      <c r="E18" s="504">
        <f t="shared" si="2"/>
        <v>2255540</v>
      </c>
      <c r="F18" s="504">
        <f t="shared" si="2"/>
        <v>210000</v>
      </c>
      <c r="G18" s="504">
        <f t="shared" si="2"/>
        <v>4150786</v>
      </c>
      <c r="H18" s="504">
        <f t="shared" si="2"/>
        <v>155000</v>
      </c>
      <c r="I18" s="504">
        <f t="shared" si="2"/>
        <v>200000</v>
      </c>
      <c r="J18" s="504">
        <f t="shared" si="2"/>
        <v>3948400</v>
      </c>
      <c r="K18" s="504">
        <f t="shared" si="2"/>
        <v>120000</v>
      </c>
      <c r="L18" s="504">
        <f t="shared" si="2"/>
        <v>540000</v>
      </c>
      <c r="M18" s="504">
        <f t="shared" si="2"/>
        <v>100000</v>
      </c>
      <c r="N18" s="504">
        <f t="shared" si="2"/>
        <v>11205042</v>
      </c>
      <c r="P18" s="528">
        <f>SUM(C18:N18)</f>
        <v>33269900</v>
      </c>
    </row>
    <row r="19" spans="1:16" ht="33.75" customHeight="1" x14ac:dyDescent="0.5">
      <c r="A19" s="483"/>
      <c r="B19" s="484"/>
      <c r="C19" s="484"/>
      <c r="D19" s="485"/>
      <c r="E19" s="486"/>
      <c r="F19" s="484"/>
      <c r="G19" s="484"/>
      <c r="H19" s="484"/>
      <c r="I19" s="484"/>
      <c r="J19" s="484"/>
      <c r="K19" s="484"/>
      <c r="L19" s="484"/>
      <c r="M19" s="484"/>
      <c r="N19" s="484"/>
    </row>
    <row r="20" spans="1:16" ht="33.75" customHeight="1" x14ac:dyDescent="0.5">
      <c r="A20" s="483"/>
      <c r="B20" s="484"/>
      <c r="C20" s="484"/>
      <c r="D20" s="485"/>
      <c r="E20" s="486"/>
      <c r="F20" s="484"/>
      <c r="G20" s="484"/>
      <c r="H20" s="484"/>
      <c r="I20" s="484"/>
      <c r="J20" s="484"/>
      <c r="K20" s="484"/>
      <c r="L20" s="484"/>
      <c r="M20" s="484"/>
      <c r="N20" s="484"/>
    </row>
    <row r="21" spans="1:16" ht="33.75" customHeight="1" x14ac:dyDescent="0.5">
      <c r="A21" s="483"/>
      <c r="B21" s="484"/>
      <c r="C21" s="484"/>
      <c r="D21" s="485"/>
      <c r="E21" s="486"/>
      <c r="F21" s="484"/>
      <c r="G21" s="484"/>
      <c r="H21" s="484"/>
      <c r="I21" s="484"/>
      <c r="J21" s="484"/>
      <c r="K21" s="484"/>
      <c r="L21" s="484"/>
      <c r="M21" s="484"/>
      <c r="N21" s="484"/>
    </row>
    <row r="22" spans="1:16" ht="33.75" customHeight="1" x14ac:dyDescent="0.5">
      <c r="A22" s="483"/>
      <c r="B22" s="484"/>
      <c r="C22" s="484"/>
      <c r="D22" s="485"/>
      <c r="E22" s="486"/>
      <c r="F22" s="484"/>
      <c r="G22" s="484"/>
      <c r="H22" s="484"/>
      <c r="I22" s="484"/>
      <c r="J22" s="484"/>
      <c r="K22" s="484"/>
      <c r="L22" s="484"/>
      <c r="M22" s="484"/>
      <c r="N22" s="484"/>
    </row>
    <row r="23" spans="1:16" ht="33.75" customHeight="1" x14ac:dyDescent="0.5">
      <c r="A23" s="483"/>
      <c r="B23" s="484"/>
      <c r="C23" s="484"/>
      <c r="D23" s="485"/>
      <c r="E23" s="486"/>
      <c r="F23" s="484"/>
      <c r="G23" s="484"/>
      <c r="H23" s="484"/>
      <c r="I23" s="484"/>
      <c r="J23" s="484"/>
      <c r="K23" s="484"/>
      <c r="L23" s="484"/>
      <c r="M23" s="484"/>
      <c r="N23" s="484"/>
    </row>
    <row r="24" spans="1:16" ht="33.75" customHeight="1" x14ac:dyDescent="0.5">
      <c r="A24" s="483"/>
      <c r="B24" s="484"/>
      <c r="C24" s="484"/>
      <c r="D24" s="485"/>
      <c r="E24" s="486"/>
      <c r="F24" s="484"/>
      <c r="G24" s="484"/>
      <c r="H24" s="484"/>
      <c r="I24" s="484"/>
      <c r="J24" s="484"/>
      <c r="K24" s="484"/>
      <c r="L24" s="484"/>
      <c r="M24" s="484"/>
      <c r="N24" s="484"/>
    </row>
    <row r="26" spans="1:16" ht="23.25" x14ac:dyDescent="0.5">
      <c r="E26" s="729" t="s">
        <v>516</v>
      </c>
      <c r="F26" s="729"/>
      <c r="G26" s="729"/>
      <c r="H26" s="729"/>
      <c r="I26" s="729"/>
      <c r="J26" s="729"/>
      <c r="K26" s="729"/>
      <c r="L26" s="729"/>
      <c r="M26" s="729"/>
      <c r="N26" s="482"/>
    </row>
    <row r="27" spans="1:16" ht="23.25" x14ac:dyDescent="0.5">
      <c r="E27" s="729" t="s">
        <v>517</v>
      </c>
      <c r="F27" s="729"/>
      <c r="G27" s="729"/>
      <c r="H27" s="729"/>
      <c r="I27" s="729"/>
      <c r="J27" s="729"/>
      <c r="K27" s="729"/>
      <c r="L27" s="729"/>
      <c r="M27" s="729"/>
      <c r="N27" s="482"/>
    </row>
    <row r="28" spans="1:16" ht="23.25" x14ac:dyDescent="0.5">
      <c r="E28" s="729" t="s">
        <v>627</v>
      </c>
      <c r="F28" s="729"/>
      <c r="G28" s="729"/>
      <c r="H28" s="729"/>
      <c r="I28" s="729"/>
      <c r="J28" s="729"/>
      <c r="K28" s="729"/>
      <c r="L28" s="729"/>
      <c r="M28" s="729"/>
      <c r="N28" s="729"/>
    </row>
    <row r="29" spans="1:16" ht="71.25" customHeight="1" x14ac:dyDescent="0.5">
      <c r="A29" s="473" t="s">
        <v>12</v>
      </c>
      <c r="B29" s="479" t="s">
        <v>503</v>
      </c>
      <c r="C29" s="495" t="s">
        <v>520</v>
      </c>
      <c r="D29" s="479" t="s">
        <v>504</v>
      </c>
      <c r="E29" s="473" t="s">
        <v>505</v>
      </c>
      <c r="F29" s="479" t="s">
        <v>506</v>
      </c>
      <c r="G29" s="473" t="s">
        <v>507</v>
      </c>
      <c r="H29" s="473" t="s">
        <v>508</v>
      </c>
      <c r="I29" s="473" t="s">
        <v>514</v>
      </c>
      <c r="J29" s="473" t="s">
        <v>509</v>
      </c>
      <c r="K29" s="473" t="s">
        <v>518</v>
      </c>
      <c r="L29" s="479" t="s">
        <v>519</v>
      </c>
      <c r="M29" s="473" t="s">
        <v>510</v>
      </c>
      <c r="N29" s="473" t="s">
        <v>47</v>
      </c>
    </row>
    <row r="30" spans="1:16" x14ac:dyDescent="0.5">
      <c r="A30" s="481" t="s">
        <v>521</v>
      </c>
      <c r="B30" s="478"/>
      <c r="C30" s="478"/>
      <c r="D30" s="471"/>
      <c r="E30" s="471"/>
      <c r="F30" s="471"/>
      <c r="G30" s="477"/>
      <c r="H30" s="471"/>
      <c r="I30" s="472"/>
      <c r="J30" s="471"/>
      <c r="K30" s="471"/>
      <c r="L30" s="471"/>
      <c r="M30" s="471"/>
      <c r="N30" s="471"/>
    </row>
    <row r="31" spans="1:16" x14ac:dyDescent="0.5">
      <c r="A31" s="474" t="s">
        <v>515</v>
      </c>
      <c r="B31" s="496">
        <v>10552465</v>
      </c>
      <c r="C31" s="496">
        <v>0</v>
      </c>
      <c r="D31" s="497"/>
      <c r="E31" s="498"/>
      <c r="F31" s="498"/>
      <c r="G31" s="497"/>
      <c r="H31" s="498"/>
      <c r="I31" s="498"/>
      <c r="J31" s="498"/>
      <c r="K31" s="498"/>
      <c r="L31" s="498"/>
      <c r="M31" s="498"/>
      <c r="N31" s="497">
        <v>10552465</v>
      </c>
    </row>
    <row r="32" spans="1:16" x14ac:dyDescent="0.5">
      <c r="A32" s="476" t="s">
        <v>406</v>
      </c>
      <c r="B32" s="496">
        <f t="shared" ref="B32:B42" si="3">SUM(D32:M32)</f>
        <v>2571120</v>
      </c>
      <c r="C32" s="496">
        <v>0</v>
      </c>
      <c r="D32" s="497">
        <v>2571120</v>
      </c>
      <c r="E32" s="498"/>
      <c r="F32" s="498"/>
      <c r="G32" s="497"/>
      <c r="H32" s="498"/>
      <c r="I32" s="498"/>
      <c r="J32" s="498"/>
      <c r="K32" s="498"/>
      <c r="L32" s="498"/>
      <c r="M32" s="498"/>
      <c r="N32" s="498"/>
    </row>
    <row r="33" spans="1:15" x14ac:dyDescent="0.5">
      <c r="A33" s="474" t="s">
        <v>407</v>
      </c>
      <c r="B33" s="496">
        <v>6253200</v>
      </c>
      <c r="C33" s="496">
        <v>0</v>
      </c>
      <c r="D33" s="497">
        <v>3559560</v>
      </c>
      <c r="E33" s="497">
        <v>1301040</v>
      </c>
      <c r="F33" s="498"/>
      <c r="G33" s="497">
        <v>759360</v>
      </c>
      <c r="H33" s="498"/>
      <c r="I33" s="498"/>
      <c r="J33" s="497">
        <v>633240</v>
      </c>
      <c r="K33" s="498"/>
      <c r="L33" s="498"/>
      <c r="M33" s="498"/>
      <c r="N33" s="498"/>
    </row>
    <row r="34" spans="1:15" x14ac:dyDescent="0.5">
      <c r="A34" s="474" t="s">
        <v>36</v>
      </c>
      <c r="B34" s="496">
        <v>170820</v>
      </c>
      <c r="C34" s="496">
        <v>0</v>
      </c>
      <c r="D34" s="497">
        <v>0</v>
      </c>
      <c r="E34" s="497">
        <v>170820</v>
      </c>
      <c r="F34" s="498"/>
      <c r="G34" s="497"/>
      <c r="H34" s="498"/>
      <c r="I34" s="498"/>
      <c r="J34" s="497">
        <v>0</v>
      </c>
      <c r="K34" s="498"/>
      <c r="L34" s="498"/>
      <c r="M34" s="498"/>
      <c r="N34" s="498"/>
      <c r="O34" s="505"/>
    </row>
    <row r="35" spans="1:15" x14ac:dyDescent="0.5">
      <c r="A35" s="474" t="s">
        <v>37</v>
      </c>
      <c r="B35" s="496">
        <v>1455300</v>
      </c>
      <c r="C35" s="496">
        <v>0</v>
      </c>
      <c r="D35" s="497">
        <v>602580</v>
      </c>
      <c r="E35" s="497">
        <v>321840</v>
      </c>
      <c r="F35" s="498"/>
      <c r="G35" s="497">
        <v>256800</v>
      </c>
      <c r="H35" s="498"/>
      <c r="I35" s="498"/>
      <c r="J35" s="497">
        <v>274080</v>
      </c>
      <c r="K35" s="497">
        <v>0</v>
      </c>
      <c r="L35" s="497">
        <v>0</v>
      </c>
      <c r="M35" s="497">
        <v>0</v>
      </c>
      <c r="N35" s="498"/>
    </row>
    <row r="36" spans="1:15" x14ac:dyDescent="0.5">
      <c r="A36" s="474" t="s">
        <v>512</v>
      </c>
      <c r="B36" s="496">
        <v>546539</v>
      </c>
      <c r="C36" s="496">
        <v>0</v>
      </c>
      <c r="D36" s="497">
        <v>180739</v>
      </c>
      <c r="E36" s="497">
        <v>177200</v>
      </c>
      <c r="F36" s="498"/>
      <c r="G36" s="497">
        <v>69000</v>
      </c>
      <c r="H36" s="498"/>
      <c r="I36" s="498"/>
      <c r="J36" s="497">
        <v>119600</v>
      </c>
      <c r="K36" s="498"/>
      <c r="L36" s="498"/>
      <c r="M36" s="497">
        <v>160000</v>
      </c>
      <c r="N36" s="498"/>
    </row>
    <row r="37" spans="1:15" x14ac:dyDescent="0.5">
      <c r="A37" s="474" t="s">
        <v>39</v>
      </c>
      <c r="B37" s="496">
        <v>4190100</v>
      </c>
      <c r="C37" s="496">
        <v>15000</v>
      </c>
      <c r="D37" s="563">
        <v>1945000</v>
      </c>
      <c r="E37" s="497">
        <v>180000</v>
      </c>
      <c r="F37" s="497">
        <v>230000</v>
      </c>
      <c r="G37" s="497">
        <v>625100</v>
      </c>
      <c r="H37" s="497">
        <v>150000</v>
      </c>
      <c r="I37" s="497">
        <v>100000</v>
      </c>
      <c r="J37" s="497">
        <v>250000</v>
      </c>
      <c r="K37" s="497">
        <v>120000</v>
      </c>
      <c r="L37" s="497">
        <v>430000</v>
      </c>
      <c r="M37" s="497">
        <v>10000</v>
      </c>
      <c r="N37" s="498"/>
    </row>
    <row r="38" spans="1:15" x14ac:dyDescent="0.5">
      <c r="A38" s="474" t="s">
        <v>40</v>
      </c>
      <c r="B38" s="496">
        <v>1483156</v>
      </c>
      <c r="C38" s="496">
        <v>0</v>
      </c>
      <c r="D38" s="497">
        <v>320000</v>
      </c>
      <c r="E38" s="497">
        <v>90000</v>
      </c>
      <c r="F38" s="498"/>
      <c r="G38" s="497">
        <v>868156</v>
      </c>
      <c r="H38" s="498"/>
      <c r="I38" s="498"/>
      <c r="J38" s="497">
        <v>195000</v>
      </c>
      <c r="K38" s="498"/>
      <c r="L38" s="498"/>
      <c r="M38" s="498"/>
      <c r="N38" s="498"/>
    </row>
    <row r="39" spans="1:15" x14ac:dyDescent="0.5">
      <c r="A39" s="474" t="s">
        <v>41</v>
      </c>
      <c r="B39" s="496">
        <f t="shared" si="3"/>
        <v>335000</v>
      </c>
      <c r="C39" s="496">
        <v>0</v>
      </c>
      <c r="D39" s="497">
        <v>285000</v>
      </c>
      <c r="E39" s="499">
        <v>0</v>
      </c>
      <c r="F39" s="498"/>
      <c r="G39" s="497">
        <v>50000</v>
      </c>
      <c r="H39" s="498"/>
      <c r="I39" s="498"/>
      <c r="J39" s="497">
        <v>0</v>
      </c>
      <c r="K39" s="498"/>
      <c r="L39" s="498"/>
      <c r="M39" s="498"/>
      <c r="N39" s="498"/>
    </row>
    <row r="40" spans="1:15" x14ac:dyDescent="0.5">
      <c r="A40" s="474" t="s">
        <v>48</v>
      </c>
      <c r="B40" s="496">
        <v>505300</v>
      </c>
      <c r="C40" s="496">
        <v>0</v>
      </c>
      <c r="D40" s="497">
        <v>351800</v>
      </c>
      <c r="E40" s="497">
        <v>22500</v>
      </c>
      <c r="F40" s="498"/>
      <c r="G40" s="497">
        <v>66000</v>
      </c>
      <c r="H40" s="498"/>
      <c r="I40" s="498"/>
      <c r="J40" s="497">
        <v>65000</v>
      </c>
      <c r="K40" s="498"/>
      <c r="L40" s="498"/>
      <c r="M40" s="498"/>
      <c r="N40" s="498"/>
    </row>
    <row r="41" spans="1:15" x14ac:dyDescent="0.5">
      <c r="A41" s="506" t="s">
        <v>513</v>
      </c>
      <c r="B41" s="496">
        <v>2750000</v>
      </c>
      <c r="C41" s="496">
        <v>0</v>
      </c>
      <c r="D41" s="497"/>
      <c r="E41" s="499"/>
      <c r="F41" s="498"/>
      <c r="G41" s="497">
        <v>0</v>
      </c>
      <c r="H41" s="498"/>
      <c r="I41" s="498"/>
      <c r="J41" s="497">
        <v>2750000</v>
      </c>
      <c r="K41" s="498"/>
      <c r="L41" s="498"/>
      <c r="M41" s="498"/>
      <c r="N41" s="498"/>
    </row>
    <row r="42" spans="1:15" x14ac:dyDescent="0.5">
      <c r="A42" s="474" t="s">
        <v>83</v>
      </c>
      <c r="B42" s="496">
        <f t="shared" si="3"/>
        <v>20000</v>
      </c>
      <c r="C42" s="496">
        <v>0</v>
      </c>
      <c r="D42" s="497">
        <v>20000</v>
      </c>
      <c r="E42" s="499"/>
      <c r="F42" s="498"/>
      <c r="G42" s="497">
        <v>0</v>
      </c>
      <c r="H42" s="498"/>
      <c r="I42" s="498"/>
      <c r="J42" s="497"/>
      <c r="K42" s="498"/>
      <c r="L42" s="498"/>
      <c r="M42" s="498"/>
      <c r="N42" s="498"/>
    </row>
    <row r="43" spans="1:15" x14ac:dyDescent="0.5">
      <c r="A43" s="475" t="s">
        <v>26</v>
      </c>
      <c r="B43" s="500">
        <v>1537000</v>
      </c>
      <c r="C43" s="500">
        <v>0</v>
      </c>
      <c r="D43" s="501">
        <v>85000</v>
      </c>
      <c r="E43" s="502"/>
      <c r="F43" s="503"/>
      <c r="G43" s="501">
        <v>1352000</v>
      </c>
      <c r="H43" s="503"/>
      <c r="I43" s="503"/>
      <c r="J43" s="501">
        <v>100000</v>
      </c>
      <c r="K43" s="503"/>
      <c r="L43" s="503"/>
      <c r="M43" s="503"/>
      <c r="N43" s="503"/>
    </row>
    <row r="44" spans="1:15" ht="33.75" customHeight="1" x14ac:dyDescent="0.5">
      <c r="A44" s="480" t="s">
        <v>344</v>
      </c>
      <c r="B44" s="504">
        <f>SUM(B31:B43)</f>
        <v>32370000</v>
      </c>
      <c r="C44" s="504">
        <f t="shared" ref="C44:N44" si="4">SUM(C31:C43)</f>
        <v>15000</v>
      </c>
      <c r="D44" s="504">
        <f t="shared" si="4"/>
        <v>9920799</v>
      </c>
      <c r="E44" s="504">
        <f t="shared" si="4"/>
        <v>2263400</v>
      </c>
      <c r="F44" s="504">
        <f t="shared" si="4"/>
        <v>230000</v>
      </c>
      <c r="G44" s="504">
        <f t="shared" si="4"/>
        <v>4046416</v>
      </c>
      <c r="H44" s="504">
        <f t="shared" si="4"/>
        <v>150000</v>
      </c>
      <c r="I44" s="504">
        <f t="shared" si="4"/>
        <v>100000</v>
      </c>
      <c r="J44" s="504">
        <f t="shared" si="4"/>
        <v>4386920</v>
      </c>
      <c r="K44" s="504">
        <f t="shared" si="4"/>
        <v>120000</v>
      </c>
      <c r="L44" s="504">
        <f t="shared" si="4"/>
        <v>430000</v>
      </c>
      <c r="M44" s="504">
        <f t="shared" si="4"/>
        <v>170000</v>
      </c>
      <c r="N44" s="504">
        <f t="shared" si="4"/>
        <v>10552465</v>
      </c>
    </row>
    <row r="45" spans="1:15" ht="33.75" customHeight="1" x14ac:dyDescent="0.5">
      <c r="A45" s="483"/>
      <c r="B45" s="484"/>
      <c r="C45" s="484"/>
      <c r="D45" s="485"/>
      <c r="E45" s="486"/>
      <c r="F45" s="484"/>
      <c r="G45" s="484"/>
      <c r="H45" s="484"/>
      <c r="I45" s="484"/>
      <c r="J45" s="484"/>
      <c r="K45" s="484"/>
      <c r="L45" s="484"/>
      <c r="M45" s="484"/>
      <c r="N45" s="484"/>
    </row>
  </sheetData>
  <mergeCells count="6">
    <mergeCell ref="E26:M26"/>
    <mergeCell ref="E27:M27"/>
    <mergeCell ref="E28:N28"/>
    <mergeCell ref="E1:M1"/>
    <mergeCell ref="E2:M2"/>
    <mergeCell ref="E3:N3"/>
  </mergeCells>
  <pageMargins left="0" right="0.11811023622047245" top="0" bottom="0" header="0" footer="0.11811023622047245"/>
  <pageSetup paperSize="9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rgb="FF00B0F0"/>
  </sheetPr>
  <dimension ref="A1:M1048574"/>
  <sheetViews>
    <sheetView topLeftCell="A19" workbookViewId="0">
      <selection activeCell="M33" sqref="M33"/>
    </sheetView>
  </sheetViews>
  <sheetFormatPr defaultColWidth="9" defaultRowHeight="21" x14ac:dyDescent="0.35"/>
  <cols>
    <col min="1" max="1" width="2.42578125" style="5" customWidth="1"/>
    <col min="2" max="2" width="15.140625" style="5" customWidth="1"/>
    <col min="3" max="3" width="20.42578125" style="5" customWidth="1"/>
    <col min="4" max="4" width="16.42578125" style="9" customWidth="1"/>
    <col min="5" max="5" width="10.42578125" style="5" customWidth="1"/>
    <col min="6" max="6" width="17.7109375" style="5" customWidth="1"/>
    <col min="7" max="7" width="8.140625" style="5" customWidth="1"/>
    <col min="8" max="8" width="9.5703125" style="9" bestFit="1" customWidth="1"/>
    <col min="9" max="12" width="9" style="5"/>
    <col min="13" max="13" width="15.28515625" style="5" bestFit="1" customWidth="1"/>
    <col min="14" max="16384" width="9" style="5"/>
  </cols>
  <sheetData>
    <row r="1" spans="2:13" ht="10.9" customHeight="1" x14ac:dyDescent="0.35">
      <c r="B1" s="45"/>
      <c r="C1" s="45"/>
      <c r="D1" s="33"/>
      <c r="E1" s="45"/>
      <c r="F1" s="43"/>
    </row>
    <row r="2" spans="2:13" ht="23.25" customHeight="1" x14ac:dyDescent="0.35">
      <c r="B2" s="68" t="s">
        <v>63</v>
      </c>
      <c r="C2" s="68"/>
      <c r="D2" s="69" t="s">
        <v>158</v>
      </c>
      <c r="F2" s="70"/>
      <c r="G2" s="70"/>
    </row>
    <row r="3" spans="2:13" x14ac:dyDescent="0.35">
      <c r="D3" s="69" t="s">
        <v>165</v>
      </c>
      <c r="E3" s="68"/>
      <c r="F3" s="68"/>
    </row>
    <row r="4" spans="2:13" ht="23.25" customHeight="1" x14ac:dyDescent="0.35">
      <c r="B4" s="68" t="s">
        <v>162</v>
      </c>
      <c r="C4" s="68"/>
      <c r="D4" s="42"/>
    </row>
    <row r="5" spans="2:13" ht="21" customHeight="1" x14ac:dyDescent="0.35">
      <c r="D5" s="69" t="s">
        <v>161</v>
      </c>
      <c r="E5" s="68"/>
      <c r="F5" s="68"/>
    </row>
    <row r="6" spans="2:13" ht="6.6" customHeight="1" x14ac:dyDescent="0.35">
      <c r="B6" s="45"/>
      <c r="C6" s="45"/>
      <c r="D6" s="71"/>
      <c r="E6" s="45"/>
      <c r="F6" s="45"/>
      <c r="G6" s="45"/>
    </row>
    <row r="7" spans="2:13" ht="22.5" customHeight="1" x14ac:dyDescent="0.35">
      <c r="B7" s="5" t="s">
        <v>717</v>
      </c>
      <c r="E7" s="72"/>
      <c r="F7" s="574">
        <v>38335373.670000002</v>
      </c>
    </row>
    <row r="8" spans="2:13" ht="22.5" customHeight="1" x14ac:dyDescent="0.35">
      <c r="B8" s="532"/>
      <c r="C8" s="5" t="s">
        <v>595</v>
      </c>
      <c r="E8" s="51"/>
      <c r="F8" s="73">
        <v>0</v>
      </c>
    </row>
    <row r="9" spans="2:13" x14ac:dyDescent="0.35">
      <c r="C9" s="75"/>
      <c r="D9" s="76" t="s">
        <v>1</v>
      </c>
      <c r="E9" s="51"/>
      <c r="F9" s="78">
        <v>0</v>
      </c>
    </row>
    <row r="10" spans="2:13" ht="21" customHeight="1" x14ac:dyDescent="0.35">
      <c r="B10" s="39" t="s">
        <v>631</v>
      </c>
      <c r="D10" s="9">
        <v>0</v>
      </c>
      <c r="E10" s="51"/>
      <c r="F10" s="79">
        <v>0</v>
      </c>
    </row>
    <row r="11" spans="2:13" ht="21" customHeight="1" x14ac:dyDescent="0.35">
      <c r="B11" s="39"/>
      <c r="E11" s="51"/>
      <c r="F11" s="79"/>
    </row>
    <row r="12" spans="2:13" ht="21" customHeight="1" x14ac:dyDescent="0.35">
      <c r="B12" s="39"/>
      <c r="E12" s="51"/>
      <c r="F12" s="79"/>
    </row>
    <row r="13" spans="2:13" ht="21" customHeight="1" x14ac:dyDescent="0.35">
      <c r="B13" s="39"/>
      <c r="E13" s="51"/>
      <c r="F13" s="79">
        <f>D13</f>
        <v>0</v>
      </c>
    </row>
    <row r="14" spans="2:13" ht="21" customHeight="1" x14ac:dyDescent="0.35">
      <c r="B14" s="39"/>
      <c r="E14" s="51"/>
      <c r="F14" s="79">
        <f>D14</f>
        <v>0</v>
      </c>
    </row>
    <row r="15" spans="2:13" ht="21" customHeight="1" x14ac:dyDescent="0.35">
      <c r="B15" s="39"/>
      <c r="E15" s="51"/>
      <c r="F15" s="79">
        <f>D15</f>
        <v>0</v>
      </c>
      <c r="M15" s="63">
        <f>งบทดลอง53!C8</f>
        <v>38335373.670000002</v>
      </c>
    </row>
    <row r="16" spans="2:13" ht="21" customHeight="1" x14ac:dyDescent="0.35">
      <c r="B16" s="39"/>
      <c r="E16" s="51"/>
      <c r="F16" s="79">
        <v>0</v>
      </c>
    </row>
    <row r="17" spans="2:13" x14ac:dyDescent="0.35">
      <c r="B17" s="5" t="s">
        <v>574</v>
      </c>
      <c r="E17" s="51"/>
      <c r="F17" s="73">
        <v>0</v>
      </c>
    </row>
    <row r="18" spans="2:13" s="119" customFormat="1" x14ac:dyDescent="0.35">
      <c r="B18" s="115"/>
      <c r="C18" s="74"/>
      <c r="D18" s="116"/>
      <c r="E18" s="117"/>
      <c r="F18" s="73"/>
      <c r="H18" s="116"/>
    </row>
    <row r="19" spans="2:13" x14ac:dyDescent="0.35">
      <c r="B19" s="5" t="s">
        <v>160</v>
      </c>
      <c r="E19" s="51"/>
      <c r="F19" s="74"/>
    </row>
    <row r="20" spans="2:13" x14ac:dyDescent="0.35">
      <c r="B20" s="5" t="s">
        <v>718</v>
      </c>
      <c r="E20" s="51"/>
      <c r="F20" s="84">
        <f>SUM(F7-F10-F9)</f>
        <v>38335373.670000002</v>
      </c>
      <c r="M20" s="63">
        <f>SUM(F20-M15)</f>
        <v>0</v>
      </c>
    </row>
    <row r="21" spans="2:13" ht="11.25" customHeight="1" x14ac:dyDescent="0.35">
      <c r="E21" s="58"/>
      <c r="F21" s="45"/>
      <c r="G21" s="45"/>
    </row>
    <row r="22" spans="2:13" ht="21" customHeight="1" x14ac:dyDescent="0.35">
      <c r="B22" s="70" t="s">
        <v>32</v>
      </c>
      <c r="C22" s="70"/>
      <c r="D22" s="38"/>
      <c r="E22" s="98" t="s">
        <v>33</v>
      </c>
      <c r="F22" s="43"/>
    </row>
    <row r="23" spans="2:13" x14ac:dyDescent="0.35">
      <c r="B23" s="43" t="s">
        <v>722</v>
      </c>
      <c r="C23" s="43"/>
      <c r="D23" s="8"/>
      <c r="E23" s="64" t="s">
        <v>723</v>
      </c>
      <c r="F23" s="43"/>
    </row>
    <row r="24" spans="2:13" x14ac:dyDescent="0.35">
      <c r="B24" s="43" t="s">
        <v>721</v>
      </c>
      <c r="C24" s="43"/>
      <c r="D24" s="8"/>
      <c r="E24" s="64" t="s">
        <v>720</v>
      </c>
      <c r="F24" s="43"/>
    </row>
    <row r="25" spans="2:13" x14ac:dyDescent="0.35">
      <c r="B25" s="43" t="s">
        <v>197</v>
      </c>
      <c r="C25" s="43"/>
      <c r="D25" s="8"/>
      <c r="E25" s="64" t="s">
        <v>266</v>
      </c>
      <c r="F25" s="43"/>
    </row>
    <row r="26" spans="2:13" x14ac:dyDescent="0.35">
      <c r="B26" s="43" t="s">
        <v>719</v>
      </c>
      <c r="C26" s="43"/>
      <c r="D26" s="8"/>
      <c r="E26" s="64" t="str">
        <f>B26</f>
        <v xml:space="preserve">  วันที่   31   ตุลาคม   2561</v>
      </c>
      <c r="F26" s="43"/>
    </row>
    <row r="27" spans="2:13" x14ac:dyDescent="0.35">
      <c r="B27" s="45"/>
      <c r="C27" s="45"/>
      <c r="D27" s="33"/>
      <c r="E27" s="58"/>
      <c r="F27" s="45"/>
      <c r="G27" s="45"/>
    </row>
    <row r="35" spans="6:6" x14ac:dyDescent="0.35">
      <c r="F35" s="5" t="s">
        <v>6</v>
      </c>
    </row>
    <row r="1048574" spans="1:1" x14ac:dyDescent="0.35">
      <c r="A1048574" s="5" t="s">
        <v>499</v>
      </c>
    </row>
  </sheetData>
  <phoneticPr fontId="0" type="noConversion"/>
  <pageMargins left="0.6" right="0" top="1.1200000000000001" bottom="0.84" header="0.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H7"/>
  <sheetViews>
    <sheetView zoomScaleNormal="100" workbookViewId="0">
      <selection activeCell="G6" sqref="G6"/>
    </sheetView>
  </sheetViews>
  <sheetFormatPr defaultColWidth="8.85546875" defaultRowHeight="21" x14ac:dyDescent="0.35"/>
  <cols>
    <col min="1" max="1" width="10.85546875" style="35" customWidth="1"/>
    <col min="2" max="2" width="5.140625" style="34" customWidth="1"/>
    <col min="3" max="3" width="15.42578125" style="34" customWidth="1"/>
    <col min="4" max="4" width="22.85546875" style="34" customWidth="1"/>
    <col min="5" max="5" width="22.140625" style="9" customWidth="1"/>
    <col min="6" max="6" width="2.5703125" style="34" customWidth="1"/>
    <col min="7" max="7" width="19.7109375" style="9" customWidth="1"/>
    <col min="8" max="16384" width="8.85546875" style="34"/>
  </cols>
  <sheetData>
    <row r="2" spans="1:8" ht="26.25" x14ac:dyDescent="0.4">
      <c r="A2" s="730" t="s">
        <v>562</v>
      </c>
      <c r="B2" s="730"/>
      <c r="C2" s="730"/>
      <c r="D2" s="730"/>
      <c r="E2" s="730"/>
      <c r="F2" s="730"/>
      <c r="G2" s="730"/>
      <c r="H2" s="520"/>
    </row>
    <row r="3" spans="1:8" ht="26.25" x14ac:dyDescent="0.4">
      <c r="A3" s="730" t="s">
        <v>703</v>
      </c>
      <c r="B3" s="730"/>
      <c r="C3" s="730"/>
      <c r="D3" s="730"/>
      <c r="E3" s="730"/>
      <c r="F3" s="730"/>
      <c r="G3" s="730"/>
      <c r="H3" s="520"/>
    </row>
    <row r="4" spans="1:8" x14ac:dyDescent="0.35">
      <c r="B4" s="34" t="s">
        <v>702</v>
      </c>
      <c r="E4" s="8">
        <v>22369692.370000001</v>
      </c>
    </row>
    <row r="5" spans="1:8" x14ac:dyDescent="0.35">
      <c r="A5" s="37"/>
      <c r="B5" s="35"/>
      <c r="E5" s="8"/>
    </row>
    <row r="6" spans="1:8" ht="21.75" thickBot="1" x14ac:dyDescent="0.4">
      <c r="A6" s="37"/>
      <c r="B6" s="35"/>
      <c r="D6" s="34" t="s">
        <v>43</v>
      </c>
      <c r="E6" s="636">
        <f>E4</f>
        <v>22369692.370000001</v>
      </c>
    </row>
    <row r="7" spans="1:8" ht="21.75" thickTop="1" x14ac:dyDescent="0.35">
      <c r="A7" s="37"/>
      <c r="B7" s="35"/>
    </row>
  </sheetData>
  <mergeCells count="2">
    <mergeCell ref="A2:G2"/>
    <mergeCell ref="A3:G3"/>
  </mergeCells>
  <pageMargins left="0.74803149606299213" right="0.74803149606299213" top="0.43307086614173229" bottom="0.27559055118110237" header="0.31496062992125984" footer="0.19685039370078741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Y133"/>
  <sheetViews>
    <sheetView topLeftCell="A19" zoomScale="85" zoomScaleNormal="85" workbookViewId="0">
      <pane ySplit="1170" activePane="bottomLeft"/>
      <selection activeCell="K36" sqref="K36"/>
      <selection pane="bottomLeft" activeCell="M25" sqref="M25"/>
    </sheetView>
  </sheetViews>
  <sheetFormatPr defaultRowHeight="15.75" x14ac:dyDescent="0.25"/>
  <cols>
    <col min="1" max="1" width="8.28515625" style="4" customWidth="1"/>
    <col min="2" max="2" width="11.28515625" style="4" customWidth="1"/>
    <col min="3" max="3" width="11" style="4" customWidth="1"/>
    <col min="4" max="4" width="10.5703125" style="4" customWidth="1"/>
    <col min="5" max="5" width="9.140625" style="4" customWidth="1"/>
    <col min="6" max="6" width="5.140625" style="4" customWidth="1"/>
    <col min="7" max="7" width="9.85546875" style="4" customWidth="1"/>
    <col min="8" max="8" width="10.42578125" style="4" customWidth="1"/>
    <col min="9" max="9" width="8.85546875" style="4" customWidth="1"/>
    <col min="10" max="10" width="7.140625" style="4" customWidth="1"/>
    <col min="11" max="11" width="10.140625" style="4" customWidth="1"/>
    <col min="12" max="12" width="10.85546875" style="4" bestFit="1" customWidth="1"/>
    <col min="13" max="13" width="9.140625" style="4" customWidth="1"/>
    <col min="14" max="14" width="9.28515625" style="4" customWidth="1"/>
    <col min="15" max="15" width="10.140625" style="4" customWidth="1"/>
    <col min="16" max="16" width="9.5703125" style="4" customWidth="1"/>
    <col min="17" max="17" width="5.7109375" style="4" customWidth="1"/>
    <col min="18" max="18" width="4.5703125" style="4" customWidth="1"/>
    <col min="19" max="19" width="4.42578125" style="4" customWidth="1"/>
    <col min="20" max="20" width="8.42578125" style="4" customWidth="1"/>
    <col min="21" max="21" width="12.28515625" style="4" customWidth="1"/>
    <col min="22" max="22" width="5.42578125" style="4" customWidth="1"/>
    <col min="23" max="23" width="19.7109375" style="307" customWidth="1"/>
    <col min="24" max="24" width="6.85546875" style="4" customWidth="1"/>
    <col min="25" max="25" width="7.85546875" style="4" customWidth="1"/>
    <col min="26" max="26" width="9.7109375" style="4" customWidth="1"/>
    <col min="27" max="76" width="6.85546875" style="4" customWidth="1"/>
    <col min="77" max="84" width="8.85546875" style="4" customWidth="1"/>
    <col min="85" max="16384" width="9.140625" style="4"/>
  </cols>
  <sheetData>
    <row r="1" spans="1:21" x14ac:dyDescent="0.25">
      <c r="A1" s="731" t="s">
        <v>398</v>
      </c>
      <c r="B1" s="731"/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  <c r="O1" s="731"/>
      <c r="P1" s="731"/>
      <c r="Q1" s="731"/>
      <c r="R1" s="731"/>
      <c r="S1" s="731"/>
      <c r="T1" s="731"/>
      <c r="U1" s="731"/>
    </row>
    <row r="2" spans="1:21" x14ac:dyDescent="0.25">
      <c r="A2" s="731" t="s">
        <v>397</v>
      </c>
      <c r="B2" s="731"/>
      <c r="C2" s="731"/>
      <c r="D2" s="731"/>
      <c r="E2" s="731"/>
      <c r="F2" s="731"/>
      <c r="G2" s="731"/>
      <c r="H2" s="731"/>
      <c r="I2" s="731"/>
      <c r="J2" s="731"/>
      <c r="K2" s="731"/>
      <c r="L2" s="731"/>
      <c r="M2" s="731"/>
      <c r="N2" s="731"/>
      <c r="O2" s="731"/>
      <c r="P2" s="731"/>
      <c r="Q2" s="731"/>
      <c r="R2" s="731"/>
      <c r="S2" s="731"/>
      <c r="T2" s="731"/>
      <c r="U2" s="731"/>
    </row>
    <row r="3" spans="1:21" x14ac:dyDescent="0.25">
      <c r="A3" s="732" t="s">
        <v>704</v>
      </c>
      <c r="B3" s="732"/>
      <c r="C3" s="732"/>
      <c r="D3" s="732"/>
      <c r="E3" s="732"/>
      <c r="F3" s="732"/>
      <c r="G3" s="732"/>
      <c r="H3" s="732"/>
      <c r="I3" s="732"/>
      <c r="J3" s="732"/>
      <c r="K3" s="732"/>
      <c r="L3" s="732"/>
      <c r="M3" s="732"/>
      <c r="N3" s="732"/>
      <c r="O3" s="732"/>
      <c r="P3" s="732"/>
      <c r="Q3" s="732"/>
      <c r="R3" s="732"/>
      <c r="S3" s="732"/>
      <c r="T3" s="732"/>
      <c r="U3" s="732"/>
    </row>
    <row r="4" spans="1:21" x14ac:dyDescent="0.25">
      <c r="A4" s="10"/>
      <c r="B4" s="11"/>
      <c r="C4" s="733">
        <v>110</v>
      </c>
      <c r="D4" s="734"/>
      <c r="E4" s="581">
        <v>120</v>
      </c>
      <c r="F4" s="734">
        <v>210</v>
      </c>
      <c r="G4" s="735"/>
      <c r="H4" s="736"/>
      <c r="I4" s="580">
        <v>220</v>
      </c>
      <c r="J4" s="580">
        <v>230</v>
      </c>
      <c r="K4" s="580"/>
      <c r="L4" s="733">
        <v>240</v>
      </c>
      <c r="M4" s="733"/>
      <c r="N4" s="580">
        <v>250</v>
      </c>
      <c r="O4" s="733">
        <v>260</v>
      </c>
      <c r="P4" s="733"/>
      <c r="Q4" s="733"/>
      <c r="R4" s="734">
        <v>310</v>
      </c>
      <c r="S4" s="736"/>
      <c r="T4" s="581">
        <v>320</v>
      </c>
      <c r="U4" s="12"/>
    </row>
    <row r="5" spans="1:21" x14ac:dyDescent="0.25">
      <c r="A5" s="13"/>
      <c r="B5" s="14">
        <v>411</v>
      </c>
      <c r="C5" s="580">
        <v>111</v>
      </c>
      <c r="D5" s="581">
        <v>113</v>
      </c>
      <c r="E5" s="15">
        <v>120</v>
      </c>
      <c r="F5" s="30">
        <v>210</v>
      </c>
      <c r="G5" s="15">
        <v>211</v>
      </c>
      <c r="H5" s="15">
        <v>212</v>
      </c>
      <c r="I5" s="16">
        <v>220</v>
      </c>
      <c r="J5" s="16">
        <v>232</v>
      </c>
      <c r="K5" s="16">
        <v>223</v>
      </c>
      <c r="L5" s="14">
        <v>241</v>
      </c>
      <c r="M5" s="14">
        <v>242</v>
      </c>
      <c r="N5" s="16">
        <v>252</v>
      </c>
      <c r="O5" s="580">
        <v>261</v>
      </c>
      <c r="P5" s="580">
        <v>262</v>
      </c>
      <c r="Q5" s="580">
        <v>263</v>
      </c>
      <c r="R5" s="31">
        <v>311</v>
      </c>
      <c r="S5" s="32">
        <v>312</v>
      </c>
      <c r="T5" s="16">
        <v>320</v>
      </c>
      <c r="U5" s="16" t="s">
        <v>43</v>
      </c>
    </row>
    <row r="6" spans="1:21" x14ac:dyDescent="0.25">
      <c r="A6" s="17">
        <v>100000</v>
      </c>
      <c r="B6" s="306"/>
      <c r="C6" s="306"/>
      <c r="D6" s="306"/>
      <c r="E6" s="306"/>
      <c r="F6" s="306"/>
      <c r="G6" s="306"/>
      <c r="H6" s="306"/>
      <c r="I6" s="306"/>
      <c r="J6" s="306"/>
      <c r="K6" s="306"/>
      <c r="L6" s="306"/>
      <c r="M6" s="306"/>
      <c r="N6" s="306"/>
      <c r="O6" s="306"/>
      <c r="P6" s="306"/>
      <c r="Q6" s="306"/>
      <c r="R6" s="306"/>
      <c r="S6" s="306"/>
      <c r="T6" s="306"/>
      <c r="U6" s="306"/>
    </row>
    <row r="7" spans="1:21" ht="33.75" customHeight="1" x14ac:dyDescent="0.25">
      <c r="A7" s="452">
        <v>110300</v>
      </c>
      <c r="B7" s="460">
        <v>0</v>
      </c>
      <c r="C7" s="232"/>
      <c r="D7" s="306"/>
      <c r="E7" s="306"/>
      <c r="F7" s="306"/>
      <c r="G7" s="306"/>
      <c r="H7" s="306"/>
      <c r="I7" s="306"/>
      <c r="J7" s="306"/>
      <c r="K7" s="306"/>
      <c r="L7" s="306"/>
      <c r="M7" s="306"/>
      <c r="N7" s="306"/>
      <c r="O7" s="306"/>
      <c r="P7" s="306"/>
      <c r="Q7" s="306"/>
      <c r="R7" s="306"/>
      <c r="S7" s="306"/>
      <c r="T7" s="306"/>
      <c r="U7" s="306">
        <f>SUM(B7:T7)</f>
        <v>0</v>
      </c>
    </row>
    <row r="8" spans="1:21" ht="22.5" customHeight="1" x14ac:dyDescent="0.25">
      <c r="A8" s="452">
        <v>111100</v>
      </c>
      <c r="B8" s="460">
        <v>538800</v>
      </c>
      <c r="C8" s="232"/>
      <c r="D8" s="306"/>
      <c r="E8" s="306"/>
      <c r="F8" s="306"/>
      <c r="G8" s="306"/>
      <c r="H8" s="306"/>
      <c r="I8" s="306"/>
      <c r="J8" s="306"/>
      <c r="K8" s="306"/>
      <c r="L8" s="306"/>
      <c r="M8" s="306"/>
      <c r="N8" s="306"/>
      <c r="O8" s="306"/>
      <c r="P8" s="306"/>
      <c r="Q8" s="306"/>
      <c r="R8" s="306"/>
      <c r="S8" s="306"/>
      <c r="T8" s="306"/>
      <c r="U8" s="306">
        <f t="shared" ref="U8:U12" si="0">SUM(B8:T8)</f>
        <v>538800</v>
      </c>
    </row>
    <row r="9" spans="1:21" ht="22.5" customHeight="1" x14ac:dyDescent="0.25">
      <c r="A9" s="452">
        <v>110700</v>
      </c>
      <c r="B9" s="460">
        <v>239200</v>
      </c>
      <c r="C9" s="306"/>
      <c r="D9" s="306"/>
      <c r="E9" s="306"/>
      <c r="F9" s="306"/>
      <c r="G9" s="306">
        <v>0</v>
      </c>
      <c r="H9" s="306"/>
      <c r="I9" s="306"/>
      <c r="J9" s="306"/>
      <c r="K9" s="306"/>
      <c r="L9" s="306"/>
      <c r="M9" s="306"/>
      <c r="N9" s="306"/>
      <c r="O9" s="306"/>
      <c r="P9" s="306"/>
      <c r="Q9" s="306"/>
      <c r="R9" s="306"/>
      <c r="S9" s="306"/>
      <c r="T9" s="306"/>
      <c r="U9" s="306">
        <f t="shared" si="0"/>
        <v>239200</v>
      </c>
    </row>
    <row r="10" spans="1:21" ht="18.75" customHeight="1" x14ac:dyDescent="0.25">
      <c r="A10" s="452">
        <v>110800</v>
      </c>
      <c r="B10" s="460"/>
      <c r="C10" s="306"/>
      <c r="D10" s="306"/>
      <c r="E10" s="306"/>
      <c r="F10" s="306"/>
      <c r="G10" s="306"/>
      <c r="H10" s="306"/>
      <c r="I10" s="306"/>
      <c r="J10" s="306"/>
      <c r="K10" s="306"/>
      <c r="L10" s="306"/>
      <c r="M10" s="306"/>
      <c r="N10" s="306"/>
      <c r="O10" s="306"/>
      <c r="P10" s="306"/>
      <c r="Q10" s="306"/>
      <c r="R10" s="306"/>
      <c r="S10" s="306"/>
      <c r="T10" s="306"/>
      <c r="U10" s="306">
        <f>SUM(B10:T10)</f>
        <v>0</v>
      </c>
    </row>
    <row r="11" spans="1:21" ht="24.75" customHeight="1" x14ac:dyDescent="0.25">
      <c r="A11" s="452">
        <v>110900</v>
      </c>
      <c r="B11" s="460">
        <v>2500</v>
      </c>
      <c r="C11" s="306"/>
      <c r="D11" s="306"/>
      <c r="E11" s="306"/>
      <c r="F11" s="306"/>
      <c r="G11" s="306"/>
      <c r="H11" s="306"/>
      <c r="I11" s="306"/>
      <c r="J11" s="306"/>
      <c r="K11" s="306"/>
      <c r="L11" s="306"/>
      <c r="M11" s="306"/>
      <c r="N11" s="306"/>
      <c r="O11" s="306"/>
      <c r="P11" s="306"/>
      <c r="Q11" s="306"/>
      <c r="R11" s="306"/>
      <c r="S11" s="306"/>
      <c r="T11" s="306"/>
      <c r="U11" s="306">
        <f t="shared" si="0"/>
        <v>2500</v>
      </c>
    </row>
    <row r="12" spans="1:21" ht="21.75" customHeight="1" x14ac:dyDescent="0.25">
      <c r="A12" s="452">
        <v>111000</v>
      </c>
      <c r="B12" s="460">
        <v>0</v>
      </c>
      <c r="C12" s="306"/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>
        <f t="shared" si="0"/>
        <v>0</v>
      </c>
    </row>
    <row r="13" spans="1:21" x14ac:dyDescent="0.25">
      <c r="A13" s="465" t="s">
        <v>10</v>
      </c>
      <c r="B13" s="466">
        <f>SUM(B7:B12)</f>
        <v>780500</v>
      </c>
      <c r="C13" s="466"/>
      <c r="D13" s="466">
        <f t="shared" ref="D13:T13" si="1">SUM(D7:D10)</f>
        <v>0</v>
      </c>
      <c r="E13" s="466">
        <f t="shared" si="1"/>
        <v>0</v>
      </c>
      <c r="F13" s="466">
        <f t="shared" si="1"/>
        <v>0</v>
      </c>
      <c r="G13" s="466"/>
      <c r="H13" s="466">
        <f t="shared" si="1"/>
        <v>0</v>
      </c>
      <c r="I13" s="466">
        <f t="shared" si="1"/>
        <v>0</v>
      </c>
      <c r="J13" s="466"/>
      <c r="K13" s="466">
        <f t="shared" si="1"/>
        <v>0</v>
      </c>
      <c r="L13" s="466">
        <f t="shared" si="1"/>
        <v>0</v>
      </c>
      <c r="M13" s="466">
        <f t="shared" si="1"/>
        <v>0</v>
      </c>
      <c r="N13" s="466">
        <f t="shared" si="1"/>
        <v>0</v>
      </c>
      <c r="O13" s="466">
        <f t="shared" si="1"/>
        <v>0</v>
      </c>
      <c r="P13" s="466">
        <f t="shared" si="1"/>
        <v>0</v>
      </c>
      <c r="Q13" s="466">
        <f t="shared" si="1"/>
        <v>0</v>
      </c>
      <c r="R13" s="466">
        <f t="shared" si="1"/>
        <v>0</v>
      </c>
      <c r="S13" s="466">
        <f t="shared" si="1"/>
        <v>0</v>
      </c>
      <c r="T13" s="466">
        <f t="shared" si="1"/>
        <v>0</v>
      </c>
      <c r="U13" s="466">
        <f>SUM(B13:T13)</f>
        <v>780500</v>
      </c>
    </row>
    <row r="14" spans="1:21" x14ac:dyDescent="0.25">
      <c r="A14" s="582" t="s">
        <v>11</v>
      </c>
      <c r="B14" s="583">
        <v>780500</v>
      </c>
      <c r="C14" s="583"/>
      <c r="D14" s="583"/>
      <c r="E14" s="583"/>
      <c r="F14" s="583"/>
      <c r="G14" s="583">
        <v>0</v>
      </c>
      <c r="H14" s="583"/>
      <c r="I14" s="583"/>
      <c r="J14" s="583"/>
      <c r="K14" s="583"/>
      <c r="L14" s="583"/>
      <c r="M14" s="583"/>
      <c r="N14" s="583">
        <v>0</v>
      </c>
      <c r="O14" s="583"/>
      <c r="P14" s="583"/>
      <c r="Q14" s="583"/>
      <c r="R14" s="583"/>
      <c r="S14" s="583"/>
      <c r="T14" s="583"/>
      <c r="U14" s="583">
        <f>SUM(B14:T14)</f>
        <v>780500</v>
      </c>
    </row>
    <row r="15" spans="1:21" x14ac:dyDescent="0.25">
      <c r="A15" s="17">
        <v>220000</v>
      </c>
      <c r="B15" s="306"/>
      <c r="C15" s="306"/>
      <c r="D15" s="306"/>
      <c r="E15" s="306"/>
      <c r="F15" s="306"/>
      <c r="G15" s="306"/>
      <c r="H15" s="306"/>
      <c r="I15" s="306"/>
      <c r="J15" s="306"/>
      <c r="K15" s="306"/>
      <c r="L15" s="306"/>
      <c r="M15" s="306"/>
      <c r="N15" s="306"/>
      <c r="O15" s="306"/>
      <c r="P15" s="306"/>
      <c r="Q15" s="306"/>
      <c r="R15" s="306"/>
      <c r="S15" s="306"/>
      <c r="T15" s="306"/>
      <c r="U15" s="306"/>
    </row>
    <row r="16" spans="1:21" x14ac:dyDescent="0.25">
      <c r="A16" s="452">
        <v>210000</v>
      </c>
      <c r="B16" s="306"/>
      <c r="C16" s="306"/>
      <c r="D16" s="306"/>
      <c r="E16" s="306"/>
      <c r="F16" s="306"/>
      <c r="G16" s="306"/>
      <c r="H16" s="306"/>
      <c r="I16" s="306"/>
      <c r="J16" s="306"/>
      <c r="K16" s="306"/>
      <c r="L16" s="306"/>
      <c r="M16" s="306"/>
      <c r="N16" s="306"/>
      <c r="O16" s="306"/>
      <c r="P16" s="306"/>
      <c r="Q16" s="306"/>
      <c r="R16" s="306"/>
      <c r="S16" s="306"/>
      <c r="T16" s="306"/>
      <c r="U16" s="306">
        <f>SUM(B16:T16)</f>
        <v>0</v>
      </c>
    </row>
    <row r="17" spans="1:21" ht="15" customHeight="1" x14ac:dyDescent="0.25">
      <c r="A17" s="452">
        <v>210100</v>
      </c>
      <c r="B17" s="306"/>
      <c r="C17" s="306">
        <v>42840</v>
      </c>
      <c r="D17" s="306"/>
      <c r="E17" s="306"/>
      <c r="F17" s="306"/>
      <c r="G17" s="306"/>
      <c r="H17" s="306"/>
      <c r="I17" s="306"/>
      <c r="J17" s="306"/>
      <c r="K17" s="306"/>
      <c r="L17" s="306"/>
      <c r="M17" s="306"/>
      <c r="N17" s="306"/>
      <c r="O17" s="306"/>
      <c r="P17" s="306"/>
      <c r="Q17" s="306"/>
      <c r="R17" s="306"/>
      <c r="S17" s="306"/>
      <c r="T17" s="306"/>
      <c r="U17" s="306">
        <f t="shared" ref="U17:U21" si="2">SUM(B17:T17)</f>
        <v>42840</v>
      </c>
    </row>
    <row r="18" spans="1:21" x14ac:dyDescent="0.25">
      <c r="A18" s="452">
        <v>210200</v>
      </c>
      <c r="B18" s="306"/>
      <c r="C18" s="306">
        <v>3510</v>
      </c>
      <c r="D18" s="306"/>
      <c r="E18" s="306"/>
      <c r="F18" s="306"/>
      <c r="G18" s="306"/>
      <c r="H18" s="306"/>
      <c r="I18" s="306"/>
      <c r="J18" s="306"/>
      <c r="K18" s="306"/>
      <c r="L18" s="306"/>
      <c r="M18" s="306"/>
      <c r="N18" s="306"/>
      <c r="O18" s="306"/>
      <c r="P18" s="306"/>
      <c r="Q18" s="306"/>
      <c r="R18" s="306"/>
      <c r="S18" s="306"/>
      <c r="T18" s="306"/>
      <c r="U18" s="306">
        <f t="shared" si="2"/>
        <v>3510</v>
      </c>
    </row>
    <row r="19" spans="1:21" x14ac:dyDescent="0.25">
      <c r="A19" s="452">
        <v>210300</v>
      </c>
      <c r="B19" s="306"/>
      <c r="C19" s="306">
        <v>3510</v>
      </c>
      <c r="D19" s="306"/>
      <c r="E19" s="306"/>
      <c r="F19" s="306"/>
      <c r="G19" s="306"/>
      <c r="H19" s="306"/>
      <c r="I19" s="306"/>
      <c r="J19" s="306"/>
      <c r="K19" s="306"/>
      <c r="L19" s="306"/>
      <c r="M19" s="306"/>
      <c r="N19" s="306"/>
      <c r="O19" s="306"/>
      <c r="P19" s="306"/>
      <c r="Q19" s="306"/>
      <c r="R19" s="306"/>
      <c r="S19" s="306"/>
      <c r="T19" s="306"/>
      <c r="U19" s="306">
        <f t="shared" si="2"/>
        <v>3510</v>
      </c>
    </row>
    <row r="20" spans="1:21" x14ac:dyDescent="0.25">
      <c r="A20" s="452">
        <v>220400</v>
      </c>
      <c r="B20" s="306"/>
      <c r="C20" s="306">
        <v>7200</v>
      </c>
      <c r="D20" s="306"/>
      <c r="E20" s="306"/>
      <c r="F20" s="306"/>
      <c r="G20" s="306"/>
      <c r="H20" s="306"/>
      <c r="I20" s="306"/>
      <c r="J20" s="306"/>
      <c r="K20" s="306"/>
      <c r="L20" s="306"/>
      <c r="M20" s="306"/>
      <c r="N20" s="306"/>
      <c r="O20" s="306"/>
      <c r="P20" s="306"/>
      <c r="Q20" s="306"/>
      <c r="R20" s="306"/>
      <c r="S20" s="306"/>
      <c r="T20" s="306"/>
      <c r="U20" s="306">
        <f t="shared" si="2"/>
        <v>7200</v>
      </c>
    </row>
    <row r="21" spans="1:21" x14ac:dyDescent="0.25">
      <c r="A21" s="452">
        <v>221200</v>
      </c>
      <c r="B21" s="306"/>
      <c r="C21" s="306">
        <v>157200</v>
      </c>
      <c r="D21" s="306"/>
      <c r="E21" s="306"/>
      <c r="F21" s="306"/>
      <c r="G21" s="306"/>
      <c r="H21" s="306"/>
      <c r="I21" s="306"/>
      <c r="J21" s="306"/>
      <c r="K21" s="306"/>
      <c r="L21" s="306"/>
      <c r="M21" s="306"/>
      <c r="N21" s="306"/>
      <c r="O21" s="306"/>
      <c r="P21" s="306"/>
      <c r="Q21" s="306"/>
      <c r="R21" s="306"/>
      <c r="S21" s="306"/>
      <c r="T21" s="306"/>
      <c r="U21" s="306">
        <f t="shared" si="2"/>
        <v>157200</v>
      </c>
    </row>
    <row r="22" spans="1:21" x14ac:dyDescent="0.25">
      <c r="A22" s="465" t="s">
        <v>10</v>
      </c>
      <c r="B22" s="466">
        <f t="shared" ref="B22:H22" si="3">SUM(B16:B21)</f>
        <v>0</v>
      </c>
      <c r="C22" s="466">
        <f t="shared" si="3"/>
        <v>214260</v>
      </c>
      <c r="D22" s="466">
        <f t="shared" si="3"/>
        <v>0</v>
      </c>
      <c r="E22" s="466">
        <f t="shared" si="3"/>
        <v>0</v>
      </c>
      <c r="F22" s="466">
        <f t="shared" si="3"/>
        <v>0</v>
      </c>
      <c r="G22" s="466">
        <f t="shared" si="3"/>
        <v>0</v>
      </c>
      <c r="H22" s="466">
        <f t="shared" si="3"/>
        <v>0</v>
      </c>
      <c r="I22" s="466"/>
      <c r="J22" s="466"/>
      <c r="K22" s="466">
        <f>SUM(K16:K21)</f>
        <v>0</v>
      </c>
      <c r="L22" s="466">
        <f>SUM(L16:L21)</f>
        <v>0</v>
      </c>
      <c r="M22" s="466"/>
      <c r="N22" s="466">
        <f>SUM(N16:N21)</f>
        <v>0</v>
      </c>
      <c r="O22" s="466">
        <f>SUM(O16:O21)</f>
        <v>0</v>
      </c>
      <c r="P22" s="466"/>
      <c r="Q22" s="466">
        <f>SUM(Q16:Q21)</f>
        <v>0</v>
      </c>
      <c r="R22" s="466">
        <f>SUM(R16:R21)</f>
        <v>0</v>
      </c>
      <c r="S22" s="466">
        <f>SUM(S16:S21)</f>
        <v>0</v>
      </c>
      <c r="T22" s="466">
        <f>SUM(T16:T21)</f>
        <v>0</v>
      </c>
      <c r="U22" s="466">
        <f>SUM(B22:T22)</f>
        <v>214260</v>
      </c>
    </row>
    <row r="23" spans="1:21" x14ac:dyDescent="0.25">
      <c r="A23" s="593" t="s">
        <v>11</v>
      </c>
      <c r="B23" s="587">
        <v>0</v>
      </c>
      <c r="C23" s="587">
        <v>214260</v>
      </c>
      <c r="D23" s="587">
        <v>0</v>
      </c>
      <c r="E23" s="587"/>
      <c r="F23" s="587"/>
      <c r="G23" s="587">
        <v>0</v>
      </c>
      <c r="H23" s="587"/>
      <c r="I23" s="587"/>
      <c r="J23" s="587"/>
      <c r="K23" s="587"/>
      <c r="L23" s="587">
        <v>0</v>
      </c>
      <c r="M23" s="587"/>
      <c r="N23" s="587"/>
      <c r="O23" s="587"/>
      <c r="P23" s="587"/>
      <c r="Q23" s="587"/>
      <c r="R23" s="587"/>
      <c r="S23" s="587"/>
      <c r="T23" s="587"/>
      <c r="U23" s="587">
        <f>SUM(B23:T23)</f>
        <v>214260</v>
      </c>
    </row>
    <row r="24" spans="1:21" x14ac:dyDescent="0.25">
      <c r="A24" s="17">
        <v>220000</v>
      </c>
      <c r="B24" s="306"/>
      <c r="C24" s="306"/>
      <c r="D24" s="306"/>
      <c r="E24" s="306"/>
      <c r="F24" s="306"/>
      <c r="G24" s="306"/>
      <c r="H24" s="306"/>
      <c r="I24" s="306"/>
      <c r="J24" s="306"/>
      <c r="K24" s="306"/>
      <c r="L24" s="306"/>
      <c r="M24" s="306"/>
      <c r="N24" s="306"/>
      <c r="O24" s="306"/>
      <c r="P24" s="306"/>
      <c r="Q24" s="306"/>
      <c r="R24" s="306"/>
      <c r="S24" s="306"/>
      <c r="T24" s="306"/>
      <c r="U24" s="306"/>
    </row>
    <row r="25" spans="1:21" x14ac:dyDescent="0.25">
      <c r="A25" s="452">
        <v>220100</v>
      </c>
      <c r="B25" s="306"/>
      <c r="C25" s="306">
        <v>195340</v>
      </c>
      <c r="D25" s="514">
        <v>74050</v>
      </c>
      <c r="E25" s="306"/>
      <c r="F25" s="306"/>
      <c r="G25" s="306">
        <v>26460</v>
      </c>
      <c r="H25" s="306">
        <v>0</v>
      </c>
      <c r="I25" s="306"/>
      <c r="J25" s="306"/>
      <c r="K25" s="306"/>
      <c r="L25" s="306">
        <v>51190</v>
      </c>
      <c r="M25" s="306"/>
      <c r="N25" s="306"/>
      <c r="O25" s="306"/>
      <c r="P25" s="306"/>
      <c r="Q25" s="306"/>
      <c r="R25" s="306"/>
      <c r="S25" s="306"/>
      <c r="T25" s="306"/>
      <c r="U25" s="306">
        <f>SUM(B25:T25)</f>
        <v>347040</v>
      </c>
    </row>
    <row r="26" spans="1:21" x14ac:dyDescent="0.25">
      <c r="A26" s="452">
        <v>220200</v>
      </c>
      <c r="B26" s="306"/>
      <c r="C26" s="306">
        <v>0</v>
      </c>
      <c r="D26" s="306"/>
      <c r="E26" s="306"/>
      <c r="F26" s="306"/>
      <c r="G26" s="306"/>
      <c r="H26" s="306"/>
      <c r="I26" s="306"/>
      <c r="J26" s="306"/>
      <c r="K26" s="306"/>
      <c r="L26" s="306"/>
      <c r="M26" s="306"/>
      <c r="N26" s="306"/>
      <c r="O26" s="306"/>
      <c r="P26" s="306"/>
      <c r="Q26" s="306"/>
      <c r="R26" s="306"/>
      <c r="S26" s="306"/>
      <c r="T26" s="306"/>
      <c r="U26" s="306">
        <f t="shared" ref="U26:U39" si="4">SUM(B26:T26)</f>
        <v>0</v>
      </c>
    </row>
    <row r="27" spans="1:21" x14ac:dyDescent="0.25">
      <c r="A27" s="452">
        <v>220300</v>
      </c>
      <c r="B27" s="306"/>
      <c r="C27" s="306">
        <v>10500</v>
      </c>
      <c r="D27" s="306">
        <v>3500</v>
      </c>
      <c r="E27" s="306"/>
      <c r="F27" s="306"/>
      <c r="G27" s="306"/>
      <c r="H27" s="306"/>
      <c r="I27" s="306"/>
      <c r="J27" s="306"/>
      <c r="K27" s="306"/>
      <c r="L27" s="306">
        <v>3500</v>
      </c>
      <c r="M27" s="306"/>
      <c r="N27" s="306"/>
      <c r="O27" s="306"/>
      <c r="P27" s="306"/>
      <c r="Q27" s="306"/>
      <c r="R27" s="306"/>
      <c r="S27" s="306"/>
      <c r="T27" s="306"/>
      <c r="U27" s="306">
        <f t="shared" si="4"/>
        <v>17500</v>
      </c>
    </row>
    <row r="28" spans="1:21" x14ac:dyDescent="0.25">
      <c r="A28" s="452">
        <v>220400</v>
      </c>
      <c r="B28" s="306"/>
      <c r="C28" s="306"/>
      <c r="D28" s="306"/>
      <c r="E28" s="306"/>
      <c r="F28" s="306"/>
      <c r="G28" s="306"/>
      <c r="H28" s="306"/>
      <c r="I28" s="306"/>
      <c r="J28" s="306"/>
      <c r="K28" s="306"/>
      <c r="L28" s="306"/>
      <c r="M28" s="306"/>
      <c r="N28" s="306"/>
      <c r="O28" s="306"/>
      <c r="P28" s="306"/>
      <c r="Q28" s="306"/>
      <c r="R28" s="306"/>
      <c r="S28" s="306"/>
      <c r="T28" s="306"/>
      <c r="U28" s="306">
        <f t="shared" si="4"/>
        <v>0</v>
      </c>
    </row>
    <row r="29" spans="1:21" x14ac:dyDescent="0.25">
      <c r="A29" s="452">
        <v>221200</v>
      </c>
      <c r="B29" s="306"/>
      <c r="C29" s="306">
        <v>7000</v>
      </c>
      <c r="D29" s="306"/>
      <c r="E29" s="306"/>
      <c r="F29" s="306"/>
      <c r="G29" s="306"/>
      <c r="H29" s="306"/>
      <c r="I29" s="306"/>
      <c r="J29" s="306"/>
      <c r="K29" s="306"/>
      <c r="L29" s="306"/>
      <c r="M29" s="306"/>
      <c r="N29" s="306"/>
      <c r="O29" s="306"/>
      <c r="P29" s="306"/>
      <c r="Q29" s="306"/>
      <c r="R29" s="306"/>
      <c r="S29" s="306"/>
      <c r="T29" s="306"/>
      <c r="U29" s="306"/>
    </row>
    <row r="30" spans="1:21" x14ac:dyDescent="0.25">
      <c r="A30" s="465" t="s">
        <v>10</v>
      </c>
      <c r="B30" s="466">
        <f>SUM(B19:B28)</f>
        <v>0</v>
      </c>
      <c r="C30" s="466">
        <f>SUM(C24:C29)</f>
        <v>212840</v>
      </c>
      <c r="D30" s="466">
        <f>SUM(D16:D28)</f>
        <v>77550</v>
      </c>
      <c r="E30" s="466">
        <f>SUM(E19:E28)</f>
        <v>0</v>
      </c>
      <c r="F30" s="466">
        <f>SUM(F19:F28)</f>
        <v>0</v>
      </c>
      <c r="G30" s="466">
        <f>SUM(G16:G28)</f>
        <v>26460</v>
      </c>
      <c r="H30" s="466">
        <f>SUM(H19:H28)</f>
        <v>0</v>
      </c>
      <c r="I30" s="466"/>
      <c r="J30" s="466"/>
      <c r="K30" s="466">
        <f>SUM(K19:K28)</f>
        <v>0</v>
      </c>
      <c r="L30" s="466">
        <f>SUM(L24:L29)</f>
        <v>54690</v>
      </c>
      <c r="M30" s="466"/>
      <c r="N30" s="466">
        <f>SUM(N19:N28)</f>
        <v>0</v>
      </c>
      <c r="O30" s="466">
        <f>SUM(O19:O28)</f>
        <v>0</v>
      </c>
      <c r="P30" s="466"/>
      <c r="Q30" s="466">
        <f>SUM(Q19:Q28)</f>
        <v>0</v>
      </c>
      <c r="R30" s="466">
        <f>SUM(R19:R28)</f>
        <v>0</v>
      </c>
      <c r="S30" s="466">
        <f>SUM(S19:S28)</f>
        <v>0</v>
      </c>
      <c r="T30" s="466">
        <f>SUM(T19:T28)</f>
        <v>0</v>
      </c>
      <c r="U30" s="466">
        <f>SUM(B30:T30)</f>
        <v>371540</v>
      </c>
    </row>
    <row r="31" spans="1:21" x14ac:dyDescent="0.25">
      <c r="A31" s="468" t="s">
        <v>11</v>
      </c>
      <c r="B31" s="469">
        <v>0</v>
      </c>
      <c r="C31" s="591">
        <v>212840</v>
      </c>
      <c r="D31" s="469">
        <v>77550</v>
      </c>
      <c r="E31" s="469"/>
      <c r="F31" s="469"/>
      <c r="G31" s="469">
        <v>26460</v>
      </c>
      <c r="H31" s="469">
        <v>0</v>
      </c>
      <c r="I31" s="469"/>
      <c r="J31" s="469"/>
      <c r="K31" s="469"/>
      <c r="L31" s="469">
        <v>54690</v>
      </c>
      <c r="M31" s="469"/>
      <c r="N31" s="469"/>
      <c r="O31" s="469"/>
      <c r="P31" s="469"/>
      <c r="Q31" s="469"/>
      <c r="R31" s="469"/>
      <c r="S31" s="469"/>
      <c r="T31" s="469"/>
      <c r="U31" s="469">
        <f>SUM(B31:T31)</f>
        <v>371540</v>
      </c>
    </row>
    <row r="32" spans="1:21" x14ac:dyDescent="0.25">
      <c r="A32" s="452">
        <v>220500</v>
      </c>
      <c r="B32" s="306"/>
      <c r="C32" s="306"/>
      <c r="D32" s="306">
        <v>0</v>
      </c>
      <c r="E32" s="306"/>
      <c r="F32" s="306"/>
      <c r="G32" s="306"/>
      <c r="H32" s="306"/>
      <c r="I32" s="306"/>
      <c r="J32" s="306"/>
      <c r="K32" s="306"/>
      <c r="L32" s="306"/>
      <c r="M32" s="306"/>
      <c r="N32" s="306"/>
      <c r="O32" s="306"/>
      <c r="P32" s="306"/>
      <c r="Q32" s="306"/>
      <c r="R32" s="306"/>
      <c r="S32" s="306"/>
      <c r="T32" s="306"/>
      <c r="U32" s="306">
        <f t="shared" si="4"/>
        <v>0</v>
      </c>
    </row>
    <row r="33" spans="1:25" ht="15.75" customHeight="1" x14ac:dyDescent="0.25">
      <c r="A33" s="452">
        <v>220600</v>
      </c>
      <c r="B33" s="306"/>
      <c r="C33" s="306"/>
      <c r="D33" s="306">
        <v>0</v>
      </c>
      <c r="E33" s="306"/>
      <c r="F33" s="306"/>
      <c r="G33" s="306"/>
      <c r="H33" s="306"/>
      <c r="I33" s="306"/>
      <c r="J33" s="306"/>
      <c r="K33" s="306"/>
      <c r="L33" s="306"/>
      <c r="M33" s="306"/>
      <c r="N33" s="306"/>
      <c r="O33" s="306"/>
      <c r="P33" s="306"/>
      <c r="Q33" s="306"/>
      <c r="R33" s="306"/>
      <c r="S33" s="306"/>
      <c r="T33" s="306"/>
      <c r="U33" s="306">
        <f t="shared" si="4"/>
        <v>0</v>
      </c>
    </row>
    <row r="34" spans="1:25" x14ac:dyDescent="0.25">
      <c r="A34" s="452"/>
      <c r="B34" s="306"/>
      <c r="C34" s="306"/>
      <c r="D34" s="306"/>
      <c r="E34" s="306"/>
      <c r="F34" s="306"/>
      <c r="G34" s="306"/>
      <c r="H34" s="306"/>
      <c r="I34" s="306"/>
      <c r="J34" s="306"/>
      <c r="K34" s="306"/>
      <c r="L34" s="306"/>
      <c r="M34" s="306"/>
      <c r="N34" s="306"/>
      <c r="O34" s="306"/>
      <c r="P34" s="306"/>
      <c r="Q34" s="306"/>
      <c r="R34" s="306"/>
      <c r="S34" s="306"/>
      <c r="T34" s="306"/>
      <c r="U34" s="306"/>
      <c r="W34" s="307">
        <f>SUM(U14+U23+U31+U36+U41+U52+U60+U78+U86+U91+U106)</f>
        <v>1411349.26</v>
      </c>
    </row>
    <row r="35" spans="1:25" x14ac:dyDescent="0.25">
      <c r="A35" s="465" t="s">
        <v>10</v>
      </c>
      <c r="B35" s="466">
        <f>SUM(B23:B33)</f>
        <v>0</v>
      </c>
      <c r="C35" s="466">
        <v>0</v>
      </c>
      <c r="D35" s="466">
        <f>SUM(D32:D33)</f>
        <v>0</v>
      </c>
      <c r="E35" s="466">
        <f>SUM(E23:E33)</f>
        <v>0</v>
      </c>
      <c r="F35" s="466">
        <f>SUM(F23:F33)</f>
        <v>0</v>
      </c>
      <c r="G35" s="466">
        <v>0</v>
      </c>
      <c r="H35" s="466">
        <f>SUM(H23:H33)</f>
        <v>0</v>
      </c>
      <c r="I35" s="466"/>
      <c r="J35" s="466"/>
      <c r="K35" s="466">
        <f>SUM(K23:K33)</f>
        <v>0</v>
      </c>
      <c r="L35" s="466">
        <v>0</v>
      </c>
      <c r="M35" s="466"/>
      <c r="N35" s="466">
        <f>SUM(N23:N33)</f>
        <v>0</v>
      </c>
      <c r="O35" s="466">
        <f>SUM(O23:O33)</f>
        <v>0</v>
      </c>
      <c r="P35" s="466"/>
      <c r="Q35" s="466">
        <f>SUM(Q23:Q33)</f>
        <v>0</v>
      </c>
      <c r="R35" s="466">
        <f>SUM(R23:R33)</f>
        <v>0</v>
      </c>
      <c r="S35" s="466">
        <f>SUM(S23:S33)</f>
        <v>0</v>
      </c>
      <c r="T35" s="466">
        <f>SUM(T23:T33)</f>
        <v>0</v>
      </c>
      <c r="U35" s="466">
        <f>SUM(B32:T33)</f>
        <v>0</v>
      </c>
    </row>
    <row r="36" spans="1:25" x14ac:dyDescent="0.25">
      <c r="A36" s="584" t="s">
        <v>11</v>
      </c>
      <c r="B36" s="583">
        <v>0</v>
      </c>
      <c r="C36" s="583">
        <v>0</v>
      </c>
      <c r="D36" s="583">
        <v>0</v>
      </c>
      <c r="E36" s="583"/>
      <c r="F36" s="583"/>
      <c r="G36" s="583">
        <v>0</v>
      </c>
      <c r="H36" s="583">
        <v>0</v>
      </c>
      <c r="I36" s="583"/>
      <c r="J36" s="583"/>
      <c r="K36" s="583"/>
      <c r="L36" s="583">
        <v>0</v>
      </c>
      <c r="M36" s="583"/>
      <c r="N36" s="583"/>
      <c r="O36" s="583"/>
      <c r="P36" s="583"/>
      <c r="Q36" s="583"/>
      <c r="R36" s="583"/>
      <c r="S36" s="583"/>
      <c r="T36" s="583"/>
      <c r="U36" s="583">
        <f>SUM(B36:T36)</f>
        <v>0</v>
      </c>
      <c r="Y36" s="4">
        <v>94956</v>
      </c>
    </row>
    <row r="37" spans="1:25" x14ac:dyDescent="0.25">
      <c r="A37" s="452">
        <v>220700</v>
      </c>
      <c r="B37" s="306"/>
      <c r="C37" s="306">
        <v>9000</v>
      </c>
      <c r="D37" s="306">
        <v>0</v>
      </c>
      <c r="E37" s="306"/>
      <c r="F37" s="306"/>
      <c r="G37" s="306">
        <v>9000</v>
      </c>
      <c r="H37" s="306"/>
      <c r="I37" s="306"/>
      <c r="J37" s="306"/>
      <c r="K37" s="306"/>
      <c r="L37" s="306">
        <v>9000</v>
      </c>
      <c r="M37" s="306"/>
      <c r="N37" s="306"/>
      <c r="O37" s="306"/>
      <c r="P37" s="306"/>
      <c r="Q37" s="306"/>
      <c r="R37" s="306"/>
      <c r="S37" s="306"/>
      <c r="T37" s="306"/>
      <c r="U37" s="306">
        <f t="shared" si="4"/>
        <v>27000</v>
      </c>
    </row>
    <row r="38" spans="1:25" x14ac:dyDescent="0.25">
      <c r="A38" s="452">
        <v>220800</v>
      </c>
      <c r="B38" s="306"/>
      <c r="C38" s="306">
        <v>1000</v>
      </c>
      <c r="D38" s="306">
        <v>0</v>
      </c>
      <c r="E38" s="306"/>
      <c r="F38" s="306"/>
      <c r="G38" s="306">
        <v>1000</v>
      </c>
      <c r="H38" s="306"/>
      <c r="I38" s="306"/>
      <c r="J38" s="306"/>
      <c r="K38" s="306"/>
      <c r="L38" s="306">
        <v>1000</v>
      </c>
      <c r="M38" s="306"/>
      <c r="N38" s="306"/>
      <c r="O38" s="306"/>
      <c r="P38" s="306"/>
      <c r="Q38" s="306"/>
      <c r="R38" s="306"/>
      <c r="S38" s="306"/>
      <c r="T38" s="306"/>
      <c r="U38" s="306">
        <f t="shared" si="4"/>
        <v>3000</v>
      </c>
    </row>
    <row r="39" spans="1:25" x14ac:dyDescent="0.25">
      <c r="A39" s="452"/>
      <c r="B39" s="306"/>
      <c r="C39" s="306"/>
      <c r="D39" s="306"/>
      <c r="E39" s="306"/>
      <c r="F39" s="306"/>
      <c r="G39" s="306"/>
      <c r="H39" s="306"/>
      <c r="I39" s="306"/>
      <c r="J39" s="306"/>
      <c r="K39" s="306"/>
      <c r="L39" s="306"/>
      <c r="M39" s="306"/>
      <c r="N39" s="306"/>
      <c r="O39" s="306"/>
      <c r="P39" s="306"/>
      <c r="Q39" s="306"/>
      <c r="R39" s="306"/>
      <c r="S39" s="306"/>
      <c r="T39" s="306"/>
      <c r="U39" s="306">
        <f t="shared" si="4"/>
        <v>0</v>
      </c>
    </row>
    <row r="40" spans="1:25" x14ac:dyDescent="0.25">
      <c r="A40" s="465" t="s">
        <v>10</v>
      </c>
      <c r="B40" s="466">
        <f>SUM(B28:B39)</f>
        <v>0</v>
      </c>
      <c r="C40" s="466">
        <f>SUM(C37:C39)</f>
        <v>10000</v>
      </c>
      <c r="D40" s="466">
        <f>SUM(D37:D39)</f>
        <v>0</v>
      </c>
      <c r="E40" s="466">
        <f>SUM(E28:E39)</f>
        <v>0</v>
      </c>
      <c r="F40" s="466">
        <f>SUM(F28:F39)</f>
        <v>0</v>
      </c>
      <c r="G40" s="466">
        <f>SUM(G37:G39)</f>
        <v>10000</v>
      </c>
      <c r="H40" s="466">
        <f>SUM(H28:H39)</f>
        <v>0</v>
      </c>
      <c r="I40" s="466"/>
      <c r="J40" s="466"/>
      <c r="K40" s="466">
        <f>SUM(K28:K39)</f>
        <v>0</v>
      </c>
      <c r="L40" s="466">
        <f>SUM(L37:L39)</f>
        <v>10000</v>
      </c>
      <c r="M40" s="466"/>
      <c r="N40" s="466">
        <f>SUM(N28:N39)</f>
        <v>0</v>
      </c>
      <c r="O40" s="466">
        <f>SUM(O28:O39)</f>
        <v>0</v>
      </c>
      <c r="P40" s="466"/>
      <c r="Q40" s="466">
        <f>SUM(Q28:Q39)</f>
        <v>0</v>
      </c>
      <c r="R40" s="466">
        <f>SUM(R28:R39)</f>
        <v>0</v>
      </c>
      <c r="S40" s="466">
        <f>SUM(S28:S39)</f>
        <v>0</v>
      </c>
      <c r="T40" s="466">
        <f>SUM(T28:T39)</f>
        <v>0</v>
      </c>
      <c r="U40" s="466">
        <f>SUM(B37:T39)</f>
        <v>30000</v>
      </c>
    </row>
    <row r="41" spans="1:25" ht="17.25" customHeight="1" x14ac:dyDescent="0.25">
      <c r="A41" s="584" t="s">
        <v>11</v>
      </c>
      <c r="B41" s="583">
        <v>0</v>
      </c>
      <c r="C41" s="583">
        <v>10000</v>
      </c>
      <c r="D41" s="583">
        <v>0</v>
      </c>
      <c r="E41" s="583"/>
      <c r="F41" s="583"/>
      <c r="G41" s="583">
        <v>10000</v>
      </c>
      <c r="H41" s="583">
        <v>0</v>
      </c>
      <c r="I41" s="583"/>
      <c r="J41" s="583"/>
      <c r="K41" s="583"/>
      <c r="L41" s="583">
        <v>10000</v>
      </c>
      <c r="M41" s="583"/>
      <c r="N41" s="583"/>
      <c r="O41" s="583"/>
      <c r="P41" s="583"/>
      <c r="Q41" s="583"/>
      <c r="R41" s="583"/>
      <c r="S41" s="583"/>
      <c r="T41" s="583"/>
      <c r="U41" s="583">
        <f>SUM(B41:T41)</f>
        <v>30000</v>
      </c>
    </row>
    <row r="42" spans="1:25" ht="18.75" customHeight="1" x14ac:dyDescent="0.25">
      <c r="A42" s="17">
        <v>310000</v>
      </c>
      <c r="B42" s="306"/>
      <c r="C42" s="306"/>
      <c r="D42" s="306"/>
      <c r="E42" s="306"/>
      <c r="F42" s="306"/>
      <c r="G42" s="306">
        <v>0</v>
      </c>
      <c r="H42" s="306"/>
      <c r="I42" s="306"/>
      <c r="J42" s="306"/>
      <c r="K42" s="306"/>
      <c r="L42" s="306"/>
      <c r="M42" s="306"/>
      <c r="N42" s="306"/>
      <c r="O42" s="306"/>
      <c r="P42" s="306"/>
      <c r="Q42" s="306"/>
      <c r="R42" s="306"/>
      <c r="S42" s="306"/>
      <c r="T42" s="306"/>
      <c r="U42" s="306"/>
    </row>
    <row r="43" spans="1:25" x14ac:dyDescent="0.25">
      <c r="A43" s="452">
        <v>310100</v>
      </c>
      <c r="B43" s="306"/>
      <c r="C43" s="306">
        <v>0</v>
      </c>
      <c r="D43" s="306"/>
      <c r="E43" s="306"/>
      <c r="F43" s="306"/>
      <c r="G43" s="306"/>
      <c r="H43" s="306"/>
      <c r="I43" s="306"/>
      <c r="J43" s="306"/>
      <c r="K43" s="306"/>
      <c r="L43" s="306"/>
      <c r="M43" s="306"/>
      <c r="N43" s="306"/>
      <c r="O43" s="306"/>
      <c r="P43" s="306"/>
      <c r="Q43" s="306"/>
      <c r="R43" s="306"/>
      <c r="S43" s="306"/>
      <c r="T43" s="306"/>
      <c r="U43" s="306">
        <f>SUM(B43:T43)</f>
        <v>0</v>
      </c>
    </row>
    <row r="44" spans="1:25" x14ac:dyDescent="0.25">
      <c r="A44" s="452">
        <v>310200</v>
      </c>
      <c r="B44" s="306"/>
      <c r="C44" s="306"/>
      <c r="D44" s="306"/>
      <c r="E44" s="306"/>
      <c r="F44" s="306"/>
      <c r="G44" s="306"/>
      <c r="H44" s="306"/>
      <c r="I44" s="306"/>
      <c r="J44" s="306"/>
      <c r="K44" s="306"/>
      <c r="L44" s="306"/>
      <c r="M44" s="306"/>
      <c r="N44" s="306"/>
      <c r="O44" s="306"/>
      <c r="P44" s="306"/>
      <c r="Q44" s="306"/>
      <c r="R44" s="306"/>
      <c r="S44" s="306"/>
      <c r="T44" s="306"/>
      <c r="U44" s="306">
        <f t="shared" ref="U44:U50" si="5">SUM(B44:T44)</f>
        <v>0</v>
      </c>
    </row>
    <row r="45" spans="1:25" x14ac:dyDescent="0.25">
      <c r="A45" s="452">
        <v>310300</v>
      </c>
      <c r="B45" s="306"/>
      <c r="C45" s="306"/>
      <c r="D45" s="306"/>
      <c r="E45" s="306"/>
      <c r="F45" s="306"/>
      <c r="G45" s="306"/>
      <c r="H45" s="306"/>
      <c r="I45" s="306"/>
      <c r="J45" s="306"/>
      <c r="K45" s="306"/>
      <c r="L45" s="306"/>
      <c r="M45" s="306"/>
      <c r="N45" s="306"/>
      <c r="O45" s="306"/>
      <c r="P45" s="306"/>
      <c r="Q45" s="306"/>
      <c r="R45" s="306"/>
      <c r="S45" s="306"/>
      <c r="T45" s="306"/>
      <c r="U45" s="306">
        <f t="shared" si="5"/>
        <v>0</v>
      </c>
    </row>
    <row r="46" spans="1:25" x14ac:dyDescent="0.25">
      <c r="A46" s="452">
        <v>310500</v>
      </c>
      <c r="B46" s="306"/>
      <c r="C46" s="306">
        <v>0</v>
      </c>
      <c r="D46" s="306"/>
      <c r="E46" s="306"/>
      <c r="F46" s="306"/>
      <c r="G46" s="306"/>
      <c r="H46" s="306"/>
      <c r="I46" s="306"/>
      <c r="J46" s="306"/>
      <c r="K46" s="306"/>
      <c r="L46" s="306"/>
      <c r="M46" s="306"/>
      <c r="N46" s="306"/>
      <c r="O46" s="306"/>
      <c r="P46" s="306"/>
      <c r="Q46" s="306"/>
      <c r="R46" s="306"/>
      <c r="S46" s="306"/>
      <c r="T46" s="306"/>
      <c r="U46" s="306">
        <f t="shared" si="5"/>
        <v>0</v>
      </c>
    </row>
    <row r="47" spans="1:25" x14ac:dyDescent="0.25">
      <c r="A47" s="452">
        <v>310400</v>
      </c>
      <c r="B47" s="306"/>
      <c r="C47" s="306">
        <v>1950</v>
      </c>
      <c r="D47" s="306">
        <v>2300</v>
      </c>
      <c r="E47" s="306"/>
      <c r="F47" s="306"/>
      <c r="G47" s="306">
        <v>3000</v>
      </c>
      <c r="H47" s="306"/>
      <c r="I47" s="306"/>
      <c r="J47" s="306"/>
      <c r="K47" s="306"/>
      <c r="L47" s="306">
        <v>3500</v>
      </c>
      <c r="M47" s="306"/>
      <c r="N47" s="306"/>
      <c r="O47" s="306"/>
      <c r="P47" s="306"/>
      <c r="Q47" s="306"/>
      <c r="R47" s="306"/>
      <c r="S47" s="306"/>
      <c r="T47" s="306"/>
      <c r="U47" s="306">
        <f t="shared" si="5"/>
        <v>10750</v>
      </c>
    </row>
    <row r="48" spans="1:25" x14ac:dyDescent="0.25">
      <c r="A48" s="452">
        <v>310700</v>
      </c>
      <c r="B48" s="306"/>
      <c r="C48" s="306"/>
      <c r="D48" s="306"/>
      <c r="E48" s="306"/>
      <c r="F48" s="306"/>
      <c r="G48" s="306"/>
      <c r="H48" s="306"/>
      <c r="I48" s="306"/>
      <c r="J48" s="306"/>
      <c r="K48" s="306"/>
      <c r="L48" s="306">
        <v>0</v>
      </c>
      <c r="M48" s="306"/>
      <c r="N48" s="306"/>
      <c r="O48" s="306"/>
      <c r="P48" s="306"/>
      <c r="Q48" s="306"/>
      <c r="R48" s="306"/>
      <c r="S48" s="306"/>
      <c r="T48" s="306"/>
      <c r="U48" s="306">
        <f t="shared" si="5"/>
        <v>0</v>
      </c>
    </row>
    <row r="49" spans="1:24" x14ac:dyDescent="0.25">
      <c r="A49" s="452">
        <v>310500</v>
      </c>
      <c r="B49" s="306"/>
      <c r="C49" s="306">
        <v>0</v>
      </c>
      <c r="D49" s="306"/>
      <c r="E49" s="306"/>
      <c r="F49" s="306"/>
      <c r="G49" s="306"/>
      <c r="H49" s="306"/>
      <c r="I49" s="306"/>
      <c r="J49" s="306"/>
      <c r="K49" s="306"/>
      <c r="L49" s="306"/>
      <c r="M49" s="306"/>
      <c r="N49" s="306"/>
      <c r="O49" s="306"/>
      <c r="P49" s="306"/>
      <c r="Q49" s="306"/>
      <c r="R49" s="306"/>
      <c r="S49" s="306"/>
      <c r="T49" s="306"/>
      <c r="U49" s="306">
        <f t="shared" si="5"/>
        <v>0</v>
      </c>
    </row>
    <row r="50" spans="1:24" x14ac:dyDescent="0.25">
      <c r="A50" s="452">
        <v>310800</v>
      </c>
      <c r="B50" s="306"/>
      <c r="C50" s="306"/>
      <c r="D50" s="306"/>
      <c r="E50" s="306"/>
      <c r="F50" s="306"/>
      <c r="G50" s="306">
        <v>0</v>
      </c>
      <c r="H50" s="306"/>
      <c r="I50" s="306"/>
      <c r="J50" s="306"/>
      <c r="K50" s="306"/>
      <c r="L50" s="306"/>
      <c r="M50" s="306"/>
      <c r="N50" s="306"/>
      <c r="O50" s="306"/>
      <c r="P50" s="306"/>
      <c r="Q50" s="306"/>
      <c r="R50" s="306"/>
      <c r="S50" s="306"/>
      <c r="T50" s="306"/>
      <c r="U50" s="306">
        <f t="shared" si="5"/>
        <v>0</v>
      </c>
    </row>
    <row r="51" spans="1:24" x14ac:dyDescent="0.25">
      <c r="A51" s="465" t="s">
        <v>10</v>
      </c>
      <c r="B51" s="466">
        <f t="shared" ref="B51:T51" si="6">SUM(B43:B50)</f>
        <v>0</v>
      </c>
      <c r="C51" s="466">
        <f>SUM(C43:C50)</f>
        <v>1950</v>
      </c>
      <c r="D51" s="466">
        <f>SUM(D42:D50)</f>
        <v>2300</v>
      </c>
      <c r="E51" s="466">
        <f t="shared" si="6"/>
        <v>0</v>
      </c>
      <c r="F51" s="466">
        <f t="shared" si="6"/>
        <v>0</v>
      </c>
      <c r="G51" s="466">
        <f>SUM(G42:G50)</f>
        <v>3000</v>
      </c>
      <c r="H51" s="466">
        <v>0</v>
      </c>
      <c r="I51" s="466">
        <f t="shared" si="6"/>
        <v>0</v>
      </c>
      <c r="J51" s="466"/>
      <c r="K51" s="466">
        <f t="shared" si="6"/>
        <v>0</v>
      </c>
      <c r="L51" s="466">
        <f>SUM(L42:L50)</f>
        <v>3500</v>
      </c>
      <c r="M51" s="466">
        <f t="shared" si="6"/>
        <v>0</v>
      </c>
      <c r="N51" s="466">
        <f t="shared" si="6"/>
        <v>0</v>
      </c>
      <c r="O51" s="466">
        <f t="shared" si="6"/>
        <v>0</v>
      </c>
      <c r="P51" s="466">
        <f t="shared" si="6"/>
        <v>0</v>
      </c>
      <c r="Q51" s="466">
        <f t="shared" si="6"/>
        <v>0</v>
      </c>
      <c r="R51" s="466">
        <f t="shared" si="6"/>
        <v>0</v>
      </c>
      <c r="S51" s="466">
        <f t="shared" si="6"/>
        <v>0</v>
      </c>
      <c r="T51" s="466">
        <f t="shared" si="6"/>
        <v>0</v>
      </c>
      <c r="U51" s="466">
        <f>SUM(B51:T51)</f>
        <v>10750</v>
      </c>
    </row>
    <row r="52" spans="1:24" ht="18.75" customHeight="1" x14ac:dyDescent="0.25">
      <c r="A52" s="584" t="s">
        <v>11</v>
      </c>
      <c r="B52" s="583"/>
      <c r="C52" s="583">
        <v>1950</v>
      </c>
      <c r="D52" s="583">
        <v>2300</v>
      </c>
      <c r="E52" s="583"/>
      <c r="F52" s="583"/>
      <c r="G52" s="583">
        <v>3000</v>
      </c>
      <c r="H52" s="583">
        <v>0</v>
      </c>
      <c r="I52" s="583"/>
      <c r="J52" s="583"/>
      <c r="K52" s="583"/>
      <c r="L52" s="583">
        <v>3500</v>
      </c>
      <c r="M52" s="583"/>
      <c r="N52" s="583"/>
      <c r="O52" s="583">
        <v>0</v>
      </c>
      <c r="P52" s="583"/>
      <c r="Q52" s="583"/>
      <c r="R52" s="583"/>
      <c r="S52" s="583"/>
      <c r="T52" s="583"/>
      <c r="U52" s="583">
        <f>SUM(B52:T52)</f>
        <v>10750</v>
      </c>
      <c r="V52" s="515"/>
    </row>
    <row r="53" spans="1:24" x14ac:dyDescent="0.25">
      <c r="A53" s="17">
        <v>320000</v>
      </c>
      <c r="B53" s="306"/>
      <c r="C53" s="306"/>
      <c r="D53" s="308"/>
      <c r="E53" s="306"/>
      <c r="F53" s="306"/>
      <c r="G53" s="306"/>
      <c r="H53" s="306"/>
      <c r="I53" s="306"/>
      <c r="J53" s="306"/>
      <c r="K53" s="306"/>
      <c r="L53" s="306">
        <v>0</v>
      </c>
      <c r="M53" s="306"/>
      <c r="N53" s="306"/>
      <c r="O53" s="306"/>
      <c r="P53" s="309"/>
      <c r="Q53" s="306"/>
      <c r="R53" s="306"/>
      <c r="S53" s="306"/>
      <c r="T53" s="306"/>
      <c r="U53" s="306"/>
      <c r="V53" s="515"/>
    </row>
    <row r="54" spans="1:24" x14ac:dyDescent="0.25">
      <c r="A54" s="452">
        <v>320100</v>
      </c>
      <c r="B54" s="306"/>
      <c r="C54" s="308">
        <v>0</v>
      </c>
      <c r="D54" s="306">
        <v>0</v>
      </c>
      <c r="E54" s="306"/>
      <c r="F54" s="306"/>
      <c r="G54" s="310">
        <v>0</v>
      </c>
      <c r="H54" s="306">
        <v>0</v>
      </c>
      <c r="I54" s="306">
        <v>0</v>
      </c>
      <c r="J54" s="306"/>
      <c r="K54" s="306">
        <v>0</v>
      </c>
      <c r="L54" s="306">
        <v>0</v>
      </c>
      <c r="M54" s="306"/>
      <c r="N54" s="306">
        <v>0</v>
      </c>
      <c r="O54" s="306">
        <v>0</v>
      </c>
      <c r="P54" s="306">
        <v>0</v>
      </c>
      <c r="Q54" s="306"/>
      <c r="R54" s="306"/>
      <c r="S54" s="306"/>
      <c r="T54" s="306"/>
      <c r="U54" s="306">
        <f>SUM(B54:T54)</f>
        <v>0</v>
      </c>
      <c r="V54" s="515"/>
    </row>
    <row r="55" spans="1:24" x14ac:dyDescent="0.25">
      <c r="A55" s="452">
        <v>320200</v>
      </c>
      <c r="B55" s="306"/>
      <c r="C55" s="306">
        <v>0</v>
      </c>
      <c r="D55" s="306">
        <v>0</v>
      </c>
      <c r="E55" s="306">
        <v>0</v>
      </c>
      <c r="F55" s="306"/>
      <c r="G55" s="306"/>
      <c r="H55" s="306"/>
      <c r="I55" s="306"/>
      <c r="J55" s="306"/>
      <c r="K55" s="306">
        <v>0</v>
      </c>
      <c r="L55" s="306">
        <v>0</v>
      </c>
      <c r="M55" s="306"/>
      <c r="N55" s="306"/>
      <c r="O55" s="306"/>
      <c r="P55" s="306">
        <v>0</v>
      </c>
      <c r="Q55" s="306"/>
      <c r="R55" s="306"/>
      <c r="S55" s="306"/>
      <c r="T55" s="306"/>
      <c r="U55" s="306">
        <f t="shared" ref="U55:U57" si="7">SUM(B55:T55)</f>
        <v>0</v>
      </c>
      <c r="V55" s="515"/>
    </row>
    <row r="56" spans="1:24" x14ac:dyDescent="0.25">
      <c r="A56" s="452">
        <v>320300</v>
      </c>
      <c r="B56" s="306"/>
      <c r="C56" s="306">
        <v>0</v>
      </c>
      <c r="D56" s="306"/>
      <c r="E56" s="306">
        <v>0</v>
      </c>
      <c r="F56" s="306"/>
      <c r="G56" s="306">
        <v>0</v>
      </c>
      <c r="H56" s="306"/>
      <c r="I56" s="306"/>
      <c r="J56" s="306"/>
      <c r="K56" s="306"/>
      <c r="L56" s="306">
        <v>0</v>
      </c>
      <c r="M56" s="306"/>
      <c r="N56" s="306">
        <v>0</v>
      </c>
      <c r="O56" s="306">
        <v>0</v>
      </c>
      <c r="P56" s="306">
        <v>0</v>
      </c>
      <c r="Q56" s="306"/>
      <c r="R56" s="306"/>
      <c r="S56" s="306"/>
      <c r="T56" s="306"/>
      <c r="U56" s="306">
        <f t="shared" si="7"/>
        <v>0</v>
      </c>
      <c r="V56" s="515"/>
    </row>
    <row r="57" spans="1:24" x14ac:dyDescent="0.25">
      <c r="A57" s="452">
        <v>320400</v>
      </c>
      <c r="B57" s="306"/>
      <c r="C57" s="306">
        <v>0</v>
      </c>
      <c r="D57" s="306">
        <v>0</v>
      </c>
      <c r="E57" s="306">
        <v>0</v>
      </c>
      <c r="F57" s="306"/>
      <c r="G57" s="306">
        <v>0</v>
      </c>
      <c r="H57" s="306">
        <v>0</v>
      </c>
      <c r="I57" s="306"/>
      <c r="J57" s="306"/>
      <c r="K57" s="306"/>
      <c r="L57" s="306">
        <v>0</v>
      </c>
      <c r="M57" s="306"/>
      <c r="N57" s="306"/>
      <c r="O57" s="306">
        <v>0</v>
      </c>
      <c r="P57" s="306"/>
      <c r="Q57" s="306"/>
      <c r="R57" s="306"/>
      <c r="S57" s="306"/>
      <c r="T57" s="306">
        <v>0</v>
      </c>
      <c r="U57" s="306">
        <f t="shared" si="7"/>
        <v>0</v>
      </c>
      <c r="V57" s="515"/>
    </row>
    <row r="58" spans="1:24" x14ac:dyDescent="0.25">
      <c r="A58" s="452">
        <v>320300</v>
      </c>
      <c r="B58" s="306"/>
      <c r="C58" s="306">
        <v>0</v>
      </c>
      <c r="D58" s="308"/>
      <c r="E58" s="306">
        <v>0</v>
      </c>
      <c r="F58" s="306"/>
      <c r="G58" s="306"/>
      <c r="H58" s="306"/>
      <c r="I58" s="306"/>
      <c r="J58" s="306"/>
      <c r="K58" s="466"/>
      <c r="L58" s="306"/>
      <c r="M58" s="306"/>
      <c r="N58" s="306"/>
      <c r="O58" s="306"/>
      <c r="P58" s="306"/>
      <c r="Q58" s="306"/>
      <c r="R58" s="306"/>
      <c r="S58" s="306"/>
      <c r="T58" s="306" t="s">
        <v>171</v>
      </c>
      <c r="U58" s="306">
        <f>SUM(B58:T58)</f>
        <v>0</v>
      </c>
      <c r="V58" s="515"/>
      <c r="W58" s="311"/>
      <c r="X58" s="22"/>
    </row>
    <row r="59" spans="1:24" x14ac:dyDescent="0.25">
      <c r="A59" s="465" t="s">
        <v>10</v>
      </c>
      <c r="B59" s="466">
        <f t="shared" ref="B59:T60" si="8">SUM(B54:B58)</f>
        <v>0</v>
      </c>
      <c r="C59" s="466">
        <f>SUM(C54:C58)</f>
        <v>0</v>
      </c>
      <c r="D59" s="466">
        <f>SUM(D54:D58)</f>
        <v>0</v>
      </c>
      <c r="E59" s="466">
        <f>SUM(E54:E58)</f>
        <v>0</v>
      </c>
      <c r="F59" s="466">
        <f t="shared" si="8"/>
        <v>0</v>
      </c>
      <c r="G59" s="466">
        <f t="shared" si="8"/>
        <v>0</v>
      </c>
      <c r="H59" s="466">
        <f t="shared" si="8"/>
        <v>0</v>
      </c>
      <c r="I59" s="466">
        <f t="shared" si="8"/>
        <v>0</v>
      </c>
      <c r="J59" s="466"/>
      <c r="K59" s="466">
        <f t="shared" si="8"/>
        <v>0</v>
      </c>
      <c r="L59" s="466">
        <f t="shared" si="8"/>
        <v>0</v>
      </c>
      <c r="M59" s="466">
        <f t="shared" si="8"/>
        <v>0</v>
      </c>
      <c r="N59" s="466">
        <f t="shared" si="8"/>
        <v>0</v>
      </c>
      <c r="O59" s="466">
        <f t="shared" si="8"/>
        <v>0</v>
      </c>
      <c r="P59" s="466">
        <f t="shared" si="8"/>
        <v>0</v>
      </c>
      <c r="Q59" s="466">
        <f t="shared" si="8"/>
        <v>0</v>
      </c>
      <c r="R59" s="466">
        <f t="shared" si="8"/>
        <v>0</v>
      </c>
      <c r="S59" s="466">
        <f t="shared" si="8"/>
        <v>0</v>
      </c>
      <c r="T59" s="466">
        <f t="shared" si="8"/>
        <v>0</v>
      </c>
      <c r="U59" s="466">
        <f>SUM(B59:T59)</f>
        <v>0</v>
      </c>
      <c r="V59" s="515"/>
      <c r="W59" s="311"/>
      <c r="X59" s="22"/>
    </row>
    <row r="60" spans="1:24" x14ac:dyDescent="0.25">
      <c r="A60" s="584" t="s">
        <v>11</v>
      </c>
      <c r="B60" s="583"/>
      <c r="C60" s="583">
        <v>0</v>
      </c>
      <c r="D60" s="583">
        <v>0</v>
      </c>
      <c r="E60" s="583">
        <v>0</v>
      </c>
      <c r="F60" s="466">
        <f t="shared" si="8"/>
        <v>0</v>
      </c>
      <c r="G60" s="583">
        <v>0</v>
      </c>
      <c r="H60" s="583">
        <v>0</v>
      </c>
      <c r="I60" s="583">
        <v>0</v>
      </c>
      <c r="J60" s="583"/>
      <c r="K60" s="583">
        <v>0</v>
      </c>
      <c r="L60" s="583">
        <v>0</v>
      </c>
      <c r="M60" s="583"/>
      <c r="N60" s="583">
        <v>0</v>
      </c>
      <c r="O60" s="583">
        <v>0</v>
      </c>
      <c r="P60" s="583">
        <v>0</v>
      </c>
      <c r="Q60" s="583"/>
      <c r="R60" s="583"/>
      <c r="S60" s="583"/>
      <c r="T60" s="583">
        <v>0</v>
      </c>
      <c r="U60" s="583">
        <f>SUM(B60:T60)</f>
        <v>0</v>
      </c>
      <c r="V60" s="515"/>
      <c r="W60" s="307">
        <v>1237379.8400000001</v>
      </c>
    </row>
    <row r="61" spans="1:24" x14ac:dyDescent="0.25">
      <c r="A61" s="17">
        <v>330000</v>
      </c>
      <c r="B61" s="306"/>
      <c r="C61" s="306"/>
      <c r="D61" s="306"/>
      <c r="E61" s="306"/>
      <c r="F61" s="306"/>
      <c r="G61" s="306"/>
      <c r="H61" s="306">
        <v>0</v>
      </c>
      <c r="I61" s="306"/>
      <c r="J61" s="306"/>
      <c r="K61" s="306"/>
      <c r="L61" s="306"/>
      <c r="M61" s="306"/>
      <c r="N61" s="306"/>
      <c r="O61" s="306"/>
      <c r="P61" s="306"/>
      <c r="Q61" s="306"/>
      <c r="R61" s="306"/>
      <c r="S61" s="306"/>
      <c r="T61" s="306"/>
      <c r="U61" s="306"/>
      <c r="W61" s="307">
        <f>U60-W60</f>
        <v>-1237379.8400000001</v>
      </c>
    </row>
    <row r="62" spans="1:24" x14ac:dyDescent="0.25">
      <c r="A62" s="452">
        <v>330100</v>
      </c>
      <c r="B62" s="306"/>
      <c r="C62" s="306">
        <v>0</v>
      </c>
      <c r="D62" s="306">
        <v>0</v>
      </c>
      <c r="E62" s="306">
        <v>0</v>
      </c>
      <c r="F62" s="306"/>
      <c r="G62" s="306">
        <v>0</v>
      </c>
      <c r="H62" s="306">
        <v>0</v>
      </c>
      <c r="I62" s="306"/>
      <c r="J62" s="306"/>
      <c r="K62" s="306"/>
      <c r="L62" s="306">
        <v>0</v>
      </c>
      <c r="M62" s="306"/>
      <c r="N62" s="306"/>
      <c r="O62" s="306"/>
      <c r="P62" s="306"/>
      <c r="Q62" s="306"/>
      <c r="R62" s="306"/>
      <c r="S62" s="306"/>
      <c r="T62" s="306"/>
      <c r="U62" s="306">
        <f>SUM(B62:T62)</f>
        <v>0</v>
      </c>
    </row>
    <row r="63" spans="1:24" x14ac:dyDescent="0.25">
      <c r="A63" s="452">
        <v>330200</v>
      </c>
      <c r="B63" s="306"/>
      <c r="C63" s="306">
        <v>0</v>
      </c>
      <c r="D63" s="306"/>
      <c r="E63" s="306"/>
      <c r="F63" s="306"/>
      <c r="G63" s="306"/>
      <c r="H63" s="306"/>
      <c r="I63" s="306"/>
      <c r="J63" s="306"/>
      <c r="K63" s="306"/>
      <c r="L63" s="306">
        <v>0</v>
      </c>
      <c r="M63" s="306"/>
      <c r="N63" s="306"/>
      <c r="O63" s="306"/>
      <c r="P63" s="306"/>
      <c r="Q63" s="306"/>
      <c r="R63" s="306"/>
      <c r="S63" s="306"/>
      <c r="T63" s="306"/>
      <c r="U63" s="306">
        <f t="shared" ref="U63:U76" si="9">SUM(B63:T63)</f>
        <v>0</v>
      </c>
      <c r="W63" s="307">
        <v>190909.5</v>
      </c>
    </row>
    <row r="64" spans="1:24" x14ac:dyDescent="0.25">
      <c r="A64" s="452">
        <v>330300</v>
      </c>
      <c r="B64" s="306"/>
      <c r="C64" s="306">
        <v>0</v>
      </c>
      <c r="D64" s="306"/>
      <c r="E64" s="306">
        <v>0</v>
      </c>
      <c r="F64" s="306"/>
      <c r="G64" s="306"/>
      <c r="H64" s="306"/>
      <c r="I64" s="306"/>
      <c r="J64" s="306"/>
      <c r="K64" s="306"/>
      <c r="L64" s="306"/>
      <c r="M64" s="306"/>
      <c r="N64" s="306"/>
      <c r="O64" s="306"/>
      <c r="P64" s="306"/>
      <c r="Q64" s="306"/>
      <c r="R64" s="306"/>
      <c r="S64" s="306"/>
      <c r="T64" s="306"/>
      <c r="U64" s="306">
        <f t="shared" si="9"/>
        <v>0</v>
      </c>
    </row>
    <row r="65" spans="1:23" x14ac:dyDescent="0.25">
      <c r="A65" s="452">
        <v>330400</v>
      </c>
      <c r="B65" s="306"/>
      <c r="C65" s="306"/>
      <c r="D65" s="306"/>
      <c r="E65" s="306"/>
      <c r="F65" s="306"/>
      <c r="G65" s="306"/>
      <c r="H65" s="306">
        <v>0</v>
      </c>
      <c r="I65" s="306"/>
      <c r="J65" s="306"/>
      <c r="K65" s="306"/>
      <c r="L65" s="306"/>
      <c r="M65" s="306"/>
      <c r="N65" s="306"/>
      <c r="O65" s="306"/>
      <c r="P65" s="306"/>
      <c r="Q65" s="306"/>
      <c r="R65" s="306"/>
      <c r="S65" s="306"/>
      <c r="T65" s="306"/>
      <c r="U65" s="306">
        <f t="shared" si="9"/>
        <v>0</v>
      </c>
    </row>
    <row r="66" spans="1:23" x14ac:dyDescent="0.25">
      <c r="A66" s="452">
        <v>330500</v>
      </c>
      <c r="B66" s="306"/>
      <c r="C66" s="306">
        <v>0</v>
      </c>
      <c r="D66" s="306"/>
      <c r="E66" s="306"/>
      <c r="F66" s="306"/>
      <c r="G66" s="306">
        <v>0</v>
      </c>
      <c r="H66" s="306"/>
      <c r="I66" s="306"/>
      <c r="J66" s="306"/>
      <c r="K66" s="306"/>
      <c r="L66" s="306"/>
      <c r="M66" s="306"/>
      <c r="N66" s="306"/>
      <c r="O66" s="306"/>
      <c r="P66" s="306"/>
      <c r="Q66" s="306"/>
      <c r="R66" s="306"/>
      <c r="S66" s="306"/>
      <c r="T66" s="306"/>
      <c r="U66" s="306">
        <f t="shared" si="9"/>
        <v>0</v>
      </c>
    </row>
    <row r="67" spans="1:23" x14ac:dyDescent="0.25">
      <c r="A67" s="452">
        <v>330600</v>
      </c>
      <c r="B67" s="306"/>
      <c r="C67" s="306"/>
      <c r="D67" s="306"/>
      <c r="E67" s="306"/>
      <c r="F67" s="306"/>
      <c r="G67" s="306"/>
      <c r="H67" s="306"/>
      <c r="I67" s="306"/>
      <c r="J67" s="306"/>
      <c r="K67" s="306"/>
      <c r="L67" s="306"/>
      <c r="M67" s="306"/>
      <c r="N67" s="306"/>
      <c r="O67" s="306"/>
      <c r="P67" s="306"/>
      <c r="Q67" s="306"/>
      <c r="R67" s="306"/>
      <c r="S67" s="306"/>
      <c r="T67" s="306"/>
      <c r="U67" s="306">
        <f t="shared" si="9"/>
        <v>0</v>
      </c>
    </row>
    <row r="68" spans="1:23" x14ac:dyDescent="0.25">
      <c r="A68" s="452">
        <v>330700</v>
      </c>
      <c r="B68" s="306"/>
      <c r="C68" s="306">
        <v>0</v>
      </c>
      <c r="D68" s="306"/>
      <c r="E68" s="306"/>
      <c r="F68" s="306"/>
      <c r="G68" s="306"/>
      <c r="H68" s="306"/>
      <c r="I68" s="306"/>
      <c r="J68" s="306"/>
      <c r="K68" s="306"/>
      <c r="L68" s="306"/>
      <c r="M68" s="306"/>
      <c r="N68" s="306"/>
      <c r="O68" s="306"/>
      <c r="P68" s="306"/>
      <c r="Q68" s="306"/>
      <c r="R68" s="306"/>
      <c r="S68" s="306"/>
      <c r="T68" s="306">
        <v>0</v>
      </c>
      <c r="U68" s="306">
        <f t="shared" si="9"/>
        <v>0</v>
      </c>
    </row>
    <row r="69" spans="1:23" x14ac:dyDescent="0.25">
      <c r="A69" s="452">
        <v>330800</v>
      </c>
      <c r="B69" s="306"/>
      <c r="C69" s="306">
        <v>0</v>
      </c>
      <c r="D69" s="306"/>
      <c r="E69" s="306"/>
      <c r="F69" s="306"/>
      <c r="G69" s="306">
        <v>0</v>
      </c>
      <c r="H69" s="306"/>
      <c r="I69" s="306"/>
      <c r="J69" s="306"/>
      <c r="K69" s="306"/>
      <c r="L69" s="306">
        <v>0</v>
      </c>
      <c r="M69" s="306"/>
      <c r="N69" s="306"/>
      <c r="O69" s="306"/>
      <c r="P69" s="306"/>
      <c r="Q69" s="306"/>
      <c r="R69" s="306"/>
      <c r="S69" s="306"/>
      <c r="T69" s="306"/>
      <c r="U69" s="306">
        <f t="shared" si="9"/>
        <v>0</v>
      </c>
    </row>
    <row r="70" spans="1:23" x14ac:dyDescent="0.25">
      <c r="A70" s="452">
        <v>330900</v>
      </c>
      <c r="B70" s="306"/>
      <c r="C70" s="306">
        <v>0</v>
      </c>
      <c r="D70" s="306"/>
      <c r="E70" s="306"/>
      <c r="F70" s="306"/>
      <c r="G70" s="306"/>
      <c r="H70" s="306"/>
      <c r="I70" s="306"/>
      <c r="J70" s="306"/>
      <c r="K70" s="306"/>
      <c r="L70" s="306"/>
      <c r="M70" s="306"/>
      <c r="N70" s="306"/>
      <c r="O70" s="306"/>
      <c r="P70" s="306"/>
      <c r="Q70" s="306"/>
      <c r="R70" s="306"/>
      <c r="S70" s="306"/>
      <c r="T70" s="306">
        <v>0</v>
      </c>
      <c r="U70" s="306">
        <f t="shared" si="9"/>
        <v>0</v>
      </c>
    </row>
    <row r="71" spans="1:23" x14ac:dyDescent="0.25">
      <c r="A71" s="452">
        <v>330100</v>
      </c>
      <c r="B71" s="306"/>
      <c r="C71" s="306">
        <v>0</v>
      </c>
      <c r="D71" s="306"/>
      <c r="E71" s="306"/>
      <c r="F71" s="306"/>
      <c r="G71" s="306"/>
      <c r="H71" s="306"/>
      <c r="I71" s="306"/>
      <c r="J71" s="306"/>
      <c r="K71" s="306"/>
      <c r="L71" s="306">
        <v>0</v>
      </c>
      <c r="M71" s="306"/>
      <c r="N71" s="306"/>
      <c r="O71" s="306"/>
      <c r="P71" s="306"/>
      <c r="Q71" s="306"/>
      <c r="R71" s="306"/>
      <c r="S71" s="306"/>
      <c r="T71" s="306">
        <v>0</v>
      </c>
      <c r="U71" s="306">
        <f t="shared" si="9"/>
        <v>0</v>
      </c>
    </row>
    <row r="72" spans="1:23" x14ac:dyDescent="0.25">
      <c r="A72" s="452">
        <v>331100</v>
      </c>
      <c r="B72" s="306"/>
      <c r="C72" s="306">
        <v>0</v>
      </c>
      <c r="D72" s="306">
        <v>0</v>
      </c>
      <c r="E72" s="306"/>
      <c r="F72" s="306"/>
      <c r="G72" s="306"/>
      <c r="H72" s="306"/>
      <c r="I72" s="306"/>
      <c r="J72" s="306"/>
      <c r="K72" s="306"/>
      <c r="L72" s="306">
        <v>0</v>
      </c>
      <c r="M72" s="306"/>
      <c r="N72" s="306"/>
      <c r="O72" s="306"/>
      <c r="P72" s="306"/>
      <c r="Q72" s="306"/>
      <c r="R72" s="306"/>
      <c r="S72" s="306"/>
      <c r="T72" s="306"/>
      <c r="U72" s="306">
        <f t="shared" si="9"/>
        <v>0</v>
      </c>
    </row>
    <row r="73" spans="1:23" x14ac:dyDescent="0.25">
      <c r="A73" s="452">
        <v>331200</v>
      </c>
      <c r="B73" s="306"/>
      <c r="C73" s="306"/>
      <c r="D73" s="306"/>
      <c r="E73" s="306"/>
      <c r="F73" s="306"/>
      <c r="G73" s="306"/>
      <c r="H73" s="306"/>
      <c r="I73" s="306"/>
      <c r="J73" s="306"/>
      <c r="K73" s="306"/>
      <c r="L73" s="306"/>
      <c r="M73" s="306"/>
      <c r="N73" s="306"/>
      <c r="O73" s="306"/>
      <c r="P73" s="306"/>
      <c r="Q73" s="306"/>
      <c r="R73" s="306"/>
      <c r="S73" s="306"/>
      <c r="T73" s="306"/>
      <c r="U73" s="306">
        <f t="shared" si="9"/>
        <v>0</v>
      </c>
    </row>
    <row r="74" spans="1:23" x14ac:dyDescent="0.25">
      <c r="A74" s="452">
        <v>331300</v>
      </c>
      <c r="B74" s="306"/>
      <c r="C74" s="306"/>
      <c r="D74" s="306"/>
      <c r="E74" s="306"/>
      <c r="F74" s="306"/>
      <c r="G74" s="306"/>
      <c r="H74" s="306"/>
      <c r="I74" s="306"/>
      <c r="J74" s="306"/>
      <c r="K74" s="306"/>
      <c r="L74" s="306"/>
      <c r="M74" s="306"/>
      <c r="N74" s="306"/>
      <c r="O74" s="306"/>
      <c r="P74" s="306"/>
      <c r="Q74" s="306"/>
      <c r="R74" s="306"/>
      <c r="S74" s="306"/>
      <c r="T74" s="306"/>
      <c r="U74" s="306">
        <f t="shared" si="9"/>
        <v>0</v>
      </c>
    </row>
    <row r="75" spans="1:23" x14ac:dyDescent="0.25">
      <c r="A75" s="452">
        <v>331400</v>
      </c>
      <c r="B75" s="306"/>
      <c r="C75" s="306">
        <v>0</v>
      </c>
      <c r="D75" s="306">
        <v>0</v>
      </c>
      <c r="E75" s="306"/>
      <c r="F75" s="306"/>
      <c r="G75" s="306">
        <v>0</v>
      </c>
      <c r="H75" s="306"/>
      <c r="I75" s="306"/>
      <c r="J75" s="306"/>
      <c r="K75" s="306"/>
      <c r="L75" s="306">
        <v>0</v>
      </c>
      <c r="M75" s="306"/>
      <c r="N75" s="306"/>
      <c r="O75" s="306"/>
      <c r="P75" s="306"/>
      <c r="Q75" s="306"/>
      <c r="R75" s="306"/>
      <c r="S75" s="306"/>
      <c r="T75" s="306"/>
      <c r="U75" s="306">
        <f t="shared" si="9"/>
        <v>0</v>
      </c>
    </row>
    <row r="76" spans="1:23" x14ac:dyDescent="0.25">
      <c r="A76" s="452">
        <v>331700</v>
      </c>
      <c r="B76" s="306"/>
      <c r="C76" s="306"/>
      <c r="D76" s="306"/>
      <c r="E76" s="306"/>
      <c r="F76" s="306"/>
      <c r="G76" s="306"/>
      <c r="H76" s="306">
        <v>0</v>
      </c>
      <c r="I76" s="306"/>
      <c r="J76" s="306"/>
      <c r="K76" s="306"/>
      <c r="L76" s="306"/>
      <c r="M76" s="306"/>
      <c r="N76" s="306"/>
      <c r="O76" s="306"/>
      <c r="P76" s="306"/>
      <c r="Q76" s="306"/>
      <c r="R76" s="306"/>
      <c r="S76" s="306"/>
      <c r="T76" s="306"/>
      <c r="U76" s="306">
        <f t="shared" si="9"/>
        <v>0</v>
      </c>
    </row>
    <row r="77" spans="1:23" x14ac:dyDescent="0.25">
      <c r="A77" s="465" t="s">
        <v>10</v>
      </c>
      <c r="B77" s="466">
        <f t="shared" ref="B77:S77" si="10">SUM(B62:B76)</f>
        <v>0</v>
      </c>
      <c r="C77" s="466">
        <f>SUM(C62:C76)</f>
        <v>0</v>
      </c>
      <c r="D77" s="466">
        <f t="shared" si="10"/>
        <v>0</v>
      </c>
      <c r="E77" s="466">
        <f t="shared" si="10"/>
        <v>0</v>
      </c>
      <c r="F77" s="466">
        <f t="shared" si="10"/>
        <v>0</v>
      </c>
      <c r="G77" s="466">
        <f t="shared" si="10"/>
        <v>0</v>
      </c>
      <c r="H77" s="466">
        <f t="shared" si="10"/>
        <v>0</v>
      </c>
      <c r="I77" s="466">
        <f t="shared" si="10"/>
        <v>0</v>
      </c>
      <c r="J77" s="466"/>
      <c r="K77" s="466">
        <f t="shared" si="10"/>
        <v>0</v>
      </c>
      <c r="L77" s="466">
        <f>SUM(L62:L76)</f>
        <v>0</v>
      </c>
      <c r="M77" s="466">
        <f t="shared" si="10"/>
        <v>0</v>
      </c>
      <c r="N77" s="466">
        <f t="shared" si="10"/>
        <v>0</v>
      </c>
      <c r="O77" s="466">
        <f t="shared" si="10"/>
        <v>0</v>
      </c>
      <c r="P77" s="466">
        <f t="shared" si="10"/>
        <v>0</v>
      </c>
      <c r="Q77" s="466">
        <f t="shared" si="10"/>
        <v>0</v>
      </c>
      <c r="R77" s="466">
        <f t="shared" si="10"/>
        <v>0</v>
      </c>
      <c r="S77" s="466">
        <f t="shared" si="10"/>
        <v>0</v>
      </c>
      <c r="T77" s="466">
        <f>SUM(T62:T73)</f>
        <v>0</v>
      </c>
      <c r="U77" s="466">
        <f>SUM(B77:T77)</f>
        <v>0</v>
      </c>
    </row>
    <row r="78" spans="1:23" x14ac:dyDescent="0.25">
      <c r="A78" s="584" t="s">
        <v>11</v>
      </c>
      <c r="B78" s="583"/>
      <c r="C78" s="583">
        <v>0</v>
      </c>
      <c r="D78" s="583">
        <v>0</v>
      </c>
      <c r="E78" s="583">
        <v>0</v>
      </c>
      <c r="F78" s="583"/>
      <c r="G78" s="583">
        <v>0</v>
      </c>
      <c r="H78" s="583">
        <v>0</v>
      </c>
      <c r="I78" s="583"/>
      <c r="J78" s="583"/>
      <c r="K78" s="583"/>
      <c r="L78" s="583">
        <v>0</v>
      </c>
      <c r="M78" s="583"/>
      <c r="N78" s="583"/>
      <c r="O78" s="583">
        <v>0</v>
      </c>
      <c r="P78" s="583"/>
      <c r="Q78" s="583"/>
      <c r="R78" s="583"/>
      <c r="S78" s="583"/>
      <c r="T78" s="583">
        <v>0</v>
      </c>
      <c r="U78" s="583">
        <f>SUM(B78:T78)</f>
        <v>0</v>
      </c>
      <c r="W78" s="307">
        <v>529881.65</v>
      </c>
    </row>
    <row r="79" spans="1:23" x14ac:dyDescent="0.25">
      <c r="A79" s="17">
        <v>340000</v>
      </c>
      <c r="B79" s="306"/>
      <c r="C79" s="308"/>
      <c r="D79" s="306"/>
      <c r="E79" s="306"/>
      <c r="F79" s="306"/>
      <c r="G79" s="306"/>
      <c r="H79" s="306"/>
      <c r="I79" s="306"/>
      <c r="J79" s="306"/>
      <c r="K79" s="306"/>
      <c r="L79" s="306"/>
      <c r="M79" s="306"/>
      <c r="N79" s="306"/>
      <c r="O79" s="306"/>
      <c r="P79" s="306"/>
      <c r="Q79" s="306"/>
      <c r="R79" s="306"/>
      <c r="S79" s="306"/>
      <c r="T79" s="306"/>
      <c r="U79" s="306"/>
      <c r="W79" s="307">
        <f>U78-W78</f>
        <v>-529881.65</v>
      </c>
    </row>
    <row r="80" spans="1:23" x14ac:dyDescent="0.25">
      <c r="A80" s="452">
        <v>340100</v>
      </c>
      <c r="B80" s="306"/>
      <c r="C80" s="308">
        <v>0</v>
      </c>
      <c r="D80" s="306"/>
      <c r="E80" s="306"/>
      <c r="F80" s="306"/>
      <c r="G80" s="306">
        <v>0</v>
      </c>
      <c r="H80" s="306"/>
      <c r="I80" s="306"/>
      <c r="J80" s="306"/>
      <c r="K80" s="306"/>
      <c r="L80" s="306">
        <v>0</v>
      </c>
      <c r="M80" s="306"/>
      <c r="N80" s="306"/>
      <c r="O80" s="306"/>
      <c r="P80" s="306"/>
      <c r="Q80" s="306"/>
      <c r="R80" s="306"/>
      <c r="S80" s="306"/>
      <c r="T80" s="306"/>
      <c r="U80" s="306">
        <f>SUM(B80:T80)</f>
        <v>0</v>
      </c>
    </row>
    <row r="81" spans="1:23" x14ac:dyDescent="0.25">
      <c r="A81" s="452">
        <v>340200</v>
      </c>
      <c r="B81" s="306"/>
      <c r="C81" s="308"/>
      <c r="D81" s="306"/>
      <c r="E81" s="306"/>
      <c r="F81" s="306"/>
      <c r="G81" s="306">
        <v>0</v>
      </c>
      <c r="H81" s="306"/>
      <c r="I81" s="306"/>
      <c r="J81" s="306"/>
      <c r="K81" s="306"/>
      <c r="L81" s="306"/>
      <c r="M81" s="306"/>
      <c r="N81" s="306"/>
      <c r="O81" s="306"/>
      <c r="P81" s="306"/>
      <c r="Q81" s="306"/>
      <c r="R81" s="306"/>
      <c r="S81" s="306"/>
      <c r="T81" s="306"/>
      <c r="U81" s="306">
        <f t="shared" ref="U81:U84" si="11">SUM(B81:T81)</f>
        <v>0</v>
      </c>
    </row>
    <row r="82" spans="1:23" x14ac:dyDescent="0.25">
      <c r="A82" s="452">
        <v>340300</v>
      </c>
      <c r="B82" s="306"/>
      <c r="C82" s="308">
        <v>447.26</v>
      </c>
      <c r="D82" s="306"/>
      <c r="E82" s="306"/>
      <c r="F82" s="306"/>
      <c r="G82" s="306">
        <v>0</v>
      </c>
      <c r="H82" s="306"/>
      <c r="I82" s="306"/>
      <c r="J82" s="306"/>
      <c r="K82" s="306"/>
      <c r="L82" s="306"/>
      <c r="M82" s="306"/>
      <c r="N82" s="306"/>
      <c r="O82" s="306"/>
      <c r="P82" s="306">
        <v>0</v>
      </c>
      <c r="Q82" s="306"/>
      <c r="R82" s="306"/>
      <c r="S82" s="306"/>
      <c r="T82" s="306"/>
      <c r="U82" s="306">
        <f t="shared" si="11"/>
        <v>447.26</v>
      </c>
    </row>
    <row r="83" spans="1:23" x14ac:dyDescent="0.25">
      <c r="A83" s="452">
        <v>340400</v>
      </c>
      <c r="B83" s="306"/>
      <c r="C83" s="308">
        <v>0</v>
      </c>
      <c r="D83" s="306"/>
      <c r="E83" s="306"/>
      <c r="F83" s="306"/>
      <c r="G83" s="306"/>
      <c r="H83" s="306"/>
      <c r="I83" s="306"/>
      <c r="J83" s="306"/>
      <c r="K83" s="306"/>
      <c r="L83" s="306"/>
      <c r="M83" s="306"/>
      <c r="N83" s="306"/>
      <c r="O83" s="306"/>
      <c r="P83" s="306"/>
      <c r="Q83" s="306"/>
      <c r="R83" s="306"/>
      <c r="S83" s="306"/>
      <c r="T83" s="306"/>
      <c r="U83" s="306">
        <f t="shared" si="11"/>
        <v>0</v>
      </c>
    </row>
    <row r="84" spans="1:23" x14ac:dyDescent="0.25">
      <c r="A84" s="452">
        <v>340500</v>
      </c>
      <c r="B84" s="306"/>
      <c r="C84" s="308">
        <v>3852</v>
      </c>
      <c r="D84" s="306"/>
      <c r="E84" s="306"/>
      <c r="F84" s="306"/>
      <c r="G84" s="306"/>
      <c r="H84" s="306"/>
      <c r="I84" s="306"/>
      <c r="J84" s="306"/>
      <c r="K84" s="306"/>
      <c r="L84" s="306"/>
      <c r="M84" s="306"/>
      <c r="N84" s="306"/>
      <c r="O84" s="306"/>
      <c r="P84" s="306"/>
      <c r="Q84" s="306"/>
      <c r="R84" s="306"/>
      <c r="S84" s="306"/>
      <c r="T84" s="306"/>
      <c r="U84" s="306">
        <f t="shared" si="11"/>
        <v>3852</v>
      </c>
    </row>
    <row r="85" spans="1:23" x14ac:dyDescent="0.25">
      <c r="A85" s="465" t="s">
        <v>10</v>
      </c>
      <c r="B85" s="466">
        <f>SUM(B80:B84)</f>
        <v>0</v>
      </c>
      <c r="C85" s="466">
        <f>SUM(C80:C84)</f>
        <v>4299.26</v>
      </c>
      <c r="D85" s="466">
        <f>SUM(D80:D84)</f>
        <v>0</v>
      </c>
      <c r="E85" s="466"/>
      <c r="F85" s="466">
        <f>SUM(F80:F84)</f>
        <v>0</v>
      </c>
      <c r="G85" s="466">
        <f>SUM(G80:G84)</f>
        <v>0</v>
      </c>
      <c r="H85" s="466">
        <f>SUM(H80:H84)</f>
        <v>0</v>
      </c>
      <c r="I85" s="466"/>
      <c r="J85" s="466"/>
      <c r="K85" s="466">
        <f>SUM(K80:K84)</f>
        <v>0</v>
      </c>
      <c r="L85" s="466">
        <f>SUM(L80:L84)</f>
        <v>0</v>
      </c>
      <c r="M85" s="466"/>
      <c r="N85" s="466">
        <f>SUM(N80:N84)</f>
        <v>0</v>
      </c>
      <c r="O85" s="466">
        <f>SUM(O80:O84)</f>
        <v>0</v>
      </c>
      <c r="P85" s="466"/>
      <c r="Q85" s="466">
        <f>SUM(Q80:Q84)</f>
        <v>0</v>
      </c>
      <c r="R85" s="466">
        <f>SUM(R80:R84)</f>
        <v>0</v>
      </c>
      <c r="S85" s="466">
        <f>SUM(S80:S84)</f>
        <v>0</v>
      </c>
      <c r="T85" s="466">
        <f>SUM(T80:T84)</f>
        <v>0</v>
      </c>
      <c r="U85" s="466">
        <f>SUM(B85:T85)</f>
        <v>4299.26</v>
      </c>
    </row>
    <row r="86" spans="1:23" x14ac:dyDescent="0.25">
      <c r="A86" s="468" t="s">
        <v>11</v>
      </c>
      <c r="B86" s="469"/>
      <c r="C86" s="469">
        <v>4299.26</v>
      </c>
      <c r="D86" s="469">
        <v>0</v>
      </c>
      <c r="E86" s="469"/>
      <c r="F86" s="469">
        <v>0</v>
      </c>
      <c r="G86" s="469">
        <v>0</v>
      </c>
      <c r="H86" s="469">
        <v>0</v>
      </c>
      <c r="I86" s="469"/>
      <c r="J86" s="469"/>
      <c r="K86" s="469">
        <v>0</v>
      </c>
      <c r="L86" s="469">
        <v>0</v>
      </c>
      <c r="M86" s="469"/>
      <c r="N86" s="469">
        <v>0</v>
      </c>
      <c r="O86" s="469">
        <v>0</v>
      </c>
      <c r="P86" s="469">
        <v>0</v>
      </c>
      <c r="Q86" s="469">
        <v>0</v>
      </c>
      <c r="R86" s="469">
        <v>0</v>
      </c>
      <c r="S86" s="469">
        <v>0</v>
      </c>
      <c r="T86" s="469"/>
      <c r="U86" s="469">
        <f>SUM(B86:T86)</f>
        <v>4299.26</v>
      </c>
      <c r="W86" s="307">
        <v>102881.85</v>
      </c>
    </row>
    <row r="87" spans="1:23" x14ac:dyDescent="0.25">
      <c r="A87" s="17">
        <v>610000</v>
      </c>
      <c r="B87" s="306"/>
      <c r="C87" s="306"/>
      <c r="D87" s="306"/>
      <c r="E87" s="306"/>
      <c r="F87" s="306"/>
      <c r="G87" s="306"/>
      <c r="H87" s="306"/>
      <c r="I87" s="306"/>
      <c r="J87" s="306"/>
      <c r="K87" s="306"/>
      <c r="L87" s="306"/>
      <c r="M87" s="306"/>
      <c r="N87" s="306"/>
      <c r="O87" s="306"/>
      <c r="P87" s="306"/>
      <c r="Q87" s="306"/>
      <c r="R87" s="306"/>
      <c r="S87" s="306"/>
      <c r="T87" s="306"/>
      <c r="U87" s="306"/>
      <c r="W87" s="307">
        <f>W86-U86</f>
        <v>98582.590000000011</v>
      </c>
    </row>
    <row r="88" spans="1:23" x14ac:dyDescent="0.25">
      <c r="A88" s="452">
        <v>610100</v>
      </c>
      <c r="B88" s="306"/>
      <c r="C88" s="306">
        <v>0</v>
      </c>
      <c r="D88" s="306"/>
      <c r="E88" s="306"/>
      <c r="F88" s="306"/>
      <c r="G88" s="306"/>
      <c r="H88" s="306">
        <v>0</v>
      </c>
      <c r="I88" s="306">
        <v>0</v>
      </c>
      <c r="J88" s="306"/>
      <c r="K88" s="306">
        <v>0</v>
      </c>
      <c r="L88" s="306"/>
      <c r="M88" s="313">
        <v>0</v>
      </c>
      <c r="N88" s="306"/>
      <c r="O88" s="306"/>
      <c r="P88" s="306"/>
      <c r="Q88" s="306"/>
      <c r="R88" s="306"/>
      <c r="S88" s="306"/>
      <c r="T88" s="306"/>
      <c r="U88" s="306">
        <f>SUM(B88:T88)</f>
        <v>0</v>
      </c>
    </row>
    <row r="89" spans="1:23" x14ac:dyDescent="0.25">
      <c r="A89" s="452">
        <v>610200</v>
      </c>
      <c r="B89" s="306"/>
      <c r="C89" s="306">
        <v>0</v>
      </c>
      <c r="D89" s="306"/>
      <c r="E89" s="306"/>
      <c r="F89" s="306"/>
      <c r="H89" s="306">
        <v>0</v>
      </c>
      <c r="I89" s="312"/>
      <c r="J89" s="306"/>
      <c r="K89" s="306"/>
      <c r="L89" s="306"/>
      <c r="M89" s="313"/>
      <c r="N89" s="306"/>
      <c r="O89" s="306"/>
      <c r="P89" s="306"/>
      <c r="Q89" s="306"/>
      <c r="R89" s="306"/>
      <c r="S89" s="306"/>
      <c r="T89" s="306"/>
      <c r="U89" s="306">
        <f>SUM(B89:T89)</f>
        <v>0</v>
      </c>
    </row>
    <row r="90" spans="1:23" x14ac:dyDescent="0.25">
      <c r="A90" s="465" t="s">
        <v>10</v>
      </c>
      <c r="B90" s="466">
        <f>SUM(B89)</f>
        <v>0</v>
      </c>
      <c r="C90" s="466">
        <f>SUM(C88:C89)</f>
        <v>0</v>
      </c>
      <c r="D90" s="466">
        <f t="shared" ref="D90:T90" si="12">SUM(D89)</f>
        <v>0</v>
      </c>
      <c r="E90" s="466">
        <f t="shared" si="12"/>
        <v>0</v>
      </c>
      <c r="F90" s="466">
        <f t="shared" si="12"/>
        <v>0</v>
      </c>
      <c r="G90" s="466"/>
      <c r="H90" s="466">
        <f>SUM(H88:H89)</f>
        <v>0</v>
      </c>
      <c r="I90" s="466">
        <f>SUM(I88:I89)</f>
        <v>0</v>
      </c>
      <c r="J90" s="466"/>
      <c r="K90" s="466">
        <f>SUM(K85:K89)</f>
        <v>0</v>
      </c>
      <c r="L90" s="466">
        <f t="shared" si="12"/>
        <v>0</v>
      </c>
      <c r="M90" s="467">
        <f>SUM(M88:M89)</f>
        <v>0</v>
      </c>
      <c r="N90" s="466">
        <f t="shared" si="12"/>
        <v>0</v>
      </c>
      <c r="O90" s="466">
        <f t="shared" si="12"/>
        <v>0</v>
      </c>
      <c r="P90" s="466">
        <f t="shared" si="12"/>
        <v>0</v>
      </c>
      <c r="Q90" s="466">
        <f t="shared" si="12"/>
        <v>0</v>
      </c>
      <c r="R90" s="466">
        <f t="shared" si="12"/>
        <v>0</v>
      </c>
      <c r="S90" s="466">
        <f t="shared" si="12"/>
        <v>0</v>
      </c>
      <c r="T90" s="466">
        <f t="shared" si="12"/>
        <v>0</v>
      </c>
      <c r="U90" s="466">
        <f>SUM(B90:T90)</f>
        <v>0</v>
      </c>
    </row>
    <row r="91" spans="1:23" x14ac:dyDescent="0.25">
      <c r="A91" s="584" t="s">
        <v>11</v>
      </c>
      <c r="B91" s="583"/>
      <c r="C91" s="583">
        <v>0</v>
      </c>
      <c r="D91" s="583"/>
      <c r="E91" s="583"/>
      <c r="F91" s="583"/>
      <c r="G91" s="515"/>
      <c r="H91" s="585">
        <v>0</v>
      </c>
      <c r="I91" s="583">
        <v>0</v>
      </c>
      <c r="J91" s="583"/>
      <c r="K91" s="583">
        <v>0</v>
      </c>
      <c r="L91" s="583"/>
      <c r="M91" s="585">
        <v>0</v>
      </c>
      <c r="N91" s="583"/>
      <c r="O91" s="583"/>
      <c r="P91" s="583"/>
      <c r="Q91" s="583"/>
      <c r="R91" s="583"/>
      <c r="S91" s="583"/>
      <c r="T91" s="583"/>
      <c r="U91" s="583">
        <f>SUM(B91:T91)</f>
        <v>0</v>
      </c>
    </row>
    <row r="92" spans="1:23" x14ac:dyDescent="0.25">
      <c r="A92" s="17">
        <v>410000</v>
      </c>
      <c r="B92" s="306"/>
      <c r="C92" s="306"/>
      <c r="D92" s="306"/>
      <c r="E92" s="306"/>
      <c r="F92" s="306"/>
      <c r="G92" s="306"/>
      <c r="H92" s="306"/>
      <c r="I92" s="306"/>
      <c r="J92" s="306"/>
      <c r="K92" s="306"/>
      <c r="L92" s="306"/>
      <c r="M92" s="306"/>
      <c r="N92" s="306"/>
      <c r="O92" s="306"/>
      <c r="P92" s="306"/>
      <c r="Q92" s="306"/>
      <c r="R92" s="306"/>
      <c r="S92" s="306"/>
      <c r="T92" s="306"/>
      <c r="U92" s="306"/>
    </row>
    <row r="93" spans="1:23" x14ac:dyDescent="0.25">
      <c r="A93" s="452">
        <v>410100</v>
      </c>
      <c r="B93" s="306"/>
      <c r="C93" s="306">
        <v>0</v>
      </c>
      <c r="D93" s="306">
        <v>0</v>
      </c>
      <c r="E93" s="306"/>
      <c r="F93" s="306"/>
      <c r="G93" s="306">
        <v>0</v>
      </c>
      <c r="H93" s="306"/>
      <c r="I93" s="306"/>
      <c r="J93" s="306"/>
      <c r="K93" s="306"/>
      <c r="L93" s="306"/>
      <c r="M93" s="306"/>
      <c r="N93" s="306"/>
      <c r="O93" s="306"/>
      <c r="P93" s="306"/>
      <c r="Q93" s="306"/>
      <c r="R93" s="306"/>
      <c r="S93" s="306"/>
      <c r="T93" s="306"/>
      <c r="U93" s="306">
        <f>SUM(B93:T93)</f>
        <v>0</v>
      </c>
    </row>
    <row r="94" spans="1:23" x14ac:dyDescent="0.25">
      <c r="A94" s="452">
        <v>410200</v>
      </c>
      <c r="B94" s="306"/>
      <c r="C94" s="306"/>
      <c r="D94" s="306"/>
      <c r="E94" s="306"/>
      <c r="F94" s="306"/>
      <c r="G94" s="306">
        <v>0</v>
      </c>
      <c r="H94" s="306"/>
      <c r="I94" s="306"/>
      <c r="J94" s="306"/>
      <c r="K94" s="306"/>
      <c r="L94" s="306">
        <v>0</v>
      </c>
      <c r="M94" s="306"/>
      <c r="N94" s="306"/>
      <c r="O94" s="306"/>
      <c r="P94" s="306"/>
      <c r="Q94" s="306"/>
      <c r="R94" s="306"/>
      <c r="S94" s="306"/>
      <c r="T94" s="306"/>
      <c r="U94" s="306">
        <f t="shared" ref="U94:U97" si="13">SUM(B94:T94)</f>
        <v>0</v>
      </c>
    </row>
    <row r="95" spans="1:23" x14ac:dyDescent="0.25">
      <c r="A95" s="452">
        <v>410300</v>
      </c>
      <c r="B95" s="306"/>
      <c r="C95" s="306"/>
      <c r="D95" s="306"/>
      <c r="E95" s="306"/>
      <c r="F95" s="306"/>
      <c r="G95" s="306"/>
      <c r="H95" s="306"/>
      <c r="I95" s="306"/>
      <c r="J95" s="306"/>
      <c r="K95" s="306"/>
      <c r="L95" s="306"/>
      <c r="M95" s="306"/>
      <c r="N95" s="306"/>
      <c r="O95" s="306"/>
      <c r="P95" s="306"/>
      <c r="Q95" s="306"/>
      <c r="R95" s="306"/>
      <c r="S95" s="306"/>
      <c r="T95" s="306"/>
      <c r="U95" s="306">
        <f t="shared" si="13"/>
        <v>0</v>
      </c>
    </row>
    <row r="96" spans="1:23" x14ac:dyDescent="0.25">
      <c r="A96" s="452">
        <v>410400</v>
      </c>
      <c r="B96" s="306"/>
      <c r="C96" s="306"/>
      <c r="D96" s="306"/>
      <c r="E96" s="306"/>
      <c r="F96" s="306"/>
      <c r="G96" s="306"/>
      <c r="H96" s="306"/>
      <c r="I96" s="306"/>
      <c r="J96" s="306"/>
      <c r="K96" s="306"/>
      <c r="L96" s="306"/>
      <c r="M96" s="306"/>
      <c r="N96" s="306"/>
      <c r="O96" s="306"/>
      <c r="P96" s="306"/>
      <c r="Q96" s="306"/>
      <c r="R96" s="306"/>
      <c r="S96" s="306"/>
      <c r="T96" s="306"/>
      <c r="U96" s="306">
        <f t="shared" si="13"/>
        <v>0</v>
      </c>
    </row>
    <row r="97" spans="1:21" x14ac:dyDescent="0.25">
      <c r="A97" s="452">
        <v>410500</v>
      </c>
      <c r="B97" s="306"/>
      <c r="C97" s="306"/>
      <c r="D97" s="306"/>
      <c r="E97" s="306"/>
      <c r="F97" s="306"/>
      <c r="G97" s="306"/>
      <c r="H97" s="306"/>
      <c r="I97" s="306"/>
      <c r="J97" s="306"/>
      <c r="K97" s="306"/>
      <c r="L97" s="306"/>
      <c r="M97" s="306"/>
      <c r="N97" s="306"/>
      <c r="O97" s="306"/>
      <c r="P97" s="306"/>
      <c r="Q97" s="306"/>
      <c r="R97" s="306"/>
      <c r="S97" s="306"/>
      <c r="T97" s="306"/>
      <c r="U97" s="306">
        <f t="shared" si="13"/>
        <v>0</v>
      </c>
    </row>
    <row r="98" spans="1:21" x14ac:dyDescent="0.25">
      <c r="A98" s="452">
        <v>410600</v>
      </c>
      <c r="B98" s="306"/>
      <c r="C98" s="306"/>
      <c r="D98" s="306"/>
      <c r="E98" s="306"/>
      <c r="F98" s="306"/>
      <c r="G98" s="306"/>
      <c r="H98" s="306"/>
      <c r="I98" s="306"/>
      <c r="J98" s="306"/>
      <c r="K98" s="306"/>
      <c r="L98" s="306">
        <v>0</v>
      </c>
      <c r="M98" s="306"/>
      <c r="N98" s="306"/>
      <c r="O98" s="306"/>
      <c r="P98" s="306"/>
      <c r="Q98" s="306"/>
      <c r="R98" s="306"/>
      <c r="S98" s="306"/>
      <c r="T98" s="306"/>
      <c r="U98" s="306"/>
    </row>
    <row r="99" spans="1:21" x14ac:dyDescent="0.25">
      <c r="A99" s="452">
        <v>411700</v>
      </c>
      <c r="B99" s="306"/>
      <c r="C99" s="306">
        <v>0</v>
      </c>
      <c r="D99" s="306"/>
      <c r="E99" s="306"/>
      <c r="F99" s="306"/>
      <c r="G99" s="306"/>
      <c r="H99" s="306"/>
      <c r="I99" s="306"/>
      <c r="J99" s="306"/>
      <c r="K99" s="306"/>
      <c r="L99" s="306"/>
      <c r="M99" s="306"/>
      <c r="N99" s="306"/>
      <c r="O99" s="306"/>
      <c r="P99" s="306"/>
      <c r="Q99" s="306"/>
      <c r="R99" s="306"/>
      <c r="S99" s="306"/>
      <c r="T99" s="306"/>
      <c r="U99" s="306"/>
    </row>
    <row r="100" spans="1:21" x14ac:dyDescent="0.25">
      <c r="A100" s="452">
        <v>410800</v>
      </c>
      <c r="B100" s="306"/>
      <c r="C100" s="466">
        <f>SUM(D88:D99)</f>
        <v>0</v>
      </c>
      <c r="D100" s="306"/>
      <c r="E100" s="306">
        <v>0</v>
      </c>
      <c r="F100" s="306"/>
      <c r="G100" s="306"/>
      <c r="H100" s="306"/>
      <c r="I100" s="306"/>
      <c r="J100" s="306"/>
      <c r="K100" s="306"/>
      <c r="L100" s="306"/>
      <c r="M100" s="306"/>
      <c r="N100" s="306"/>
      <c r="O100" s="306"/>
      <c r="P100" s="306"/>
      <c r="Q100" s="306"/>
      <c r="R100" s="306"/>
      <c r="S100" s="306"/>
      <c r="T100" s="306"/>
      <c r="U100" s="306"/>
    </row>
    <row r="101" spans="1:21" x14ac:dyDescent="0.25">
      <c r="A101" s="452">
        <v>410900</v>
      </c>
      <c r="B101" s="306"/>
      <c r="C101" s="306"/>
      <c r="D101" s="306"/>
      <c r="E101" s="306"/>
      <c r="F101" s="306"/>
      <c r="G101" s="306"/>
      <c r="H101" s="306"/>
      <c r="I101" s="306"/>
      <c r="J101" s="306"/>
      <c r="K101" s="306"/>
      <c r="L101" s="306"/>
      <c r="M101" s="306"/>
      <c r="N101" s="306"/>
      <c r="O101" s="306"/>
      <c r="P101" s="306"/>
      <c r="Q101" s="306"/>
      <c r="R101" s="306"/>
      <c r="S101" s="306"/>
      <c r="T101" s="306"/>
      <c r="U101" s="306"/>
    </row>
    <row r="102" spans="1:21" x14ac:dyDescent="0.25">
      <c r="A102" s="452">
        <v>411000</v>
      </c>
      <c r="B102" s="306"/>
      <c r="C102" s="306"/>
      <c r="D102" s="306"/>
      <c r="E102" s="306"/>
      <c r="F102" s="306"/>
      <c r="G102" s="306"/>
      <c r="H102" s="306"/>
      <c r="I102" s="306"/>
      <c r="J102" s="306"/>
      <c r="K102" s="306"/>
      <c r="L102" s="306"/>
      <c r="M102" s="306"/>
      <c r="N102" s="306"/>
      <c r="O102" s="306"/>
      <c r="P102" s="306"/>
      <c r="Q102" s="306"/>
      <c r="R102" s="306"/>
      <c r="S102" s="306"/>
      <c r="T102" s="306"/>
      <c r="U102" s="306"/>
    </row>
    <row r="103" spans="1:21" x14ac:dyDescent="0.25">
      <c r="A103" s="452">
        <v>411100</v>
      </c>
      <c r="B103" s="306"/>
      <c r="C103" s="306"/>
      <c r="D103" s="306"/>
      <c r="E103" s="306"/>
      <c r="F103" s="306"/>
      <c r="G103" s="306"/>
      <c r="H103" s="306"/>
      <c r="I103" s="306"/>
      <c r="J103" s="306"/>
      <c r="K103" s="306"/>
      <c r="L103" s="306"/>
      <c r="M103" s="306"/>
      <c r="N103" s="306"/>
      <c r="O103" s="306"/>
      <c r="P103" s="306"/>
      <c r="Q103" s="306"/>
      <c r="R103" s="306"/>
      <c r="S103" s="306"/>
      <c r="T103" s="306"/>
      <c r="U103" s="306"/>
    </row>
    <row r="104" spans="1:21" x14ac:dyDescent="0.25">
      <c r="A104" s="452">
        <v>411200</v>
      </c>
      <c r="B104" s="306"/>
      <c r="C104" s="306"/>
      <c r="D104" s="306"/>
      <c r="E104" s="306"/>
      <c r="F104" s="306"/>
      <c r="G104" s="306"/>
      <c r="H104" s="306"/>
      <c r="I104" s="306"/>
      <c r="J104" s="306"/>
      <c r="K104" s="306"/>
      <c r="L104" s="306"/>
      <c r="M104" s="306"/>
      <c r="N104" s="306"/>
      <c r="O104" s="306"/>
      <c r="P104" s="306"/>
      <c r="Q104" s="306"/>
      <c r="R104" s="306"/>
      <c r="S104" s="306"/>
      <c r="T104" s="306"/>
      <c r="U104" s="306"/>
    </row>
    <row r="105" spans="1:21" x14ac:dyDescent="0.25">
      <c r="A105" s="465" t="s">
        <v>10</v>
      </c>
      <c r="B105" s="466">
        <f>SUM(B93:B98)</f>
        <v>0</v>
      </c>
      <c r="C105" s="466">
        <f>SUM(D93:D104)</f>
        <v>0</v>
      </c>
      <c r="D105" s="466">
        <f>SUM(E93:E104)</f>
        <v>0</v>
      </c>
      <c r="E105" s="466">
        <f>SUM(E93:E104)</f>
        <v>0</v>
      </c>
      <c r="F105" s="466">
        <f t="shared" ref="F105:O105" si="14">SUM(F93:F98)</f>
        <v>0</v>
      </c>
      <c r="G105" s="466">
        <f>SUM(G93:G98)</f>
        <v>0</v>
      </c>
      <c r="H105" s="466">
        <f t="shared" si="14"/>
        <v>0</v>
      </c>
      <c r="I105" s="466">
        <f t="shared" si="14"/>
        <v>0</v>
      </c>
      <c r="J105" s="466"/>
      <c r="K105" s="466">
        <f t="shared" si="14"/>
        <v>0</v>
      </c>
      <c r="L105" s="466">
        <f t="shared" si="14"/>
        <v>0</v>
      </c>
      <c r="M105" s="466">
        <f t="shared" si="14"/>
        <v>0</v>
      </c>
      <c r="N105" s="466">
        <f t="shared" si="14"/>
        <v>0</v>
      </c>
      <c r="O105" s="466">
        <f t="shared" si="14"/>
        <v>0</v>
      </c>
      <c r="P105" s="466"/>
      <c r="Q105" s="466">
        <f>SUM(Q93:Q98)</f>
        <v>0</v>
      </c>
      <c r="R105" s="466">
        <f>SUM(R93:R98)</f>
        <v>0</v>
      </c>
      <c r="S105" s="466">
        <f>SUM(S93:S98)</f>
        <v>0</v>
      </c>
      <c r="T105" s="466">
        <f>SUM(T93:T98)</f>
        <v>0</v>
      </c>
      <c r="U105" s="466">
        <f>SUM(B105:T105)</f>
        <v>0</v>
      </c>
    </row>
    <row r="106" spans="1:21" x14ac:dyDescent="0.25">
      <c r="A106" s="586" t="s">
        <v>11</v>
      </c>
      <c r="B106" s="587"/>
      <c r="C106" s="587">
        <v>0</v>
      </c>
      <c r="D106" s="587">
        <v>0</v>
      </c>
      <c r="E106" s="587">
        <v>0</v>
      </c>
      <c r="F106" s="587"/>
      <c r="G106" s="587">
        <v>0</v>
      </c>
      <c r="H106" s="587"/>
      <c r="I106" s="587"/>
      <c r="J106" s="587"/>
      <c r="K106" s="587"/>
      <c r="L106" s="587">
        <v>0</v>
      </c>
      <c r="M106" s="587"/>
      <c r="N106" s="587"/>
      <c r="O106" s="587"/>
      <c r="P106" s="587"/>
      <c r="Q106" s="587"/>
      <c r="R106" s="587"/>
      <c r="S106" s="587"/>
      <c r="T106" s="587"/>
      <c r="U106" s="587">
        <f>SUM(B106:T106)</f>
        <v>0</v>
      </c>
    </row>
    <row r="107" spans="1:21" x14ac:dyDescent="0.25">
      <c r="A107" s="17">
        <v>420000</v>
      </c>
      <c r="B107" s="306"/>
      <c r="C107" s="306"/>
      <c r="D107" s="306"/>
      <c r="E107" s="306"/>
      <c r="F107" s="306"/>
      <c r="G107" s="306"/>
      <c r="H107" s="306"/>
      <c r="I107" s="306"/>
      <c r="J107" s="306"/>
      <c r="K107" s="306"/>
      <c r="L107" s="306"/>
      <c r="M107" s="306"/>
      <c r="N107" s="306"/>
      <c r="O107" s="306"/>
      <c r="P107" s="306"/>
      <c r="Q107" s="306"/>
      <c r="R107" s="306"/>
      <c r="S107" s="306"/>
      <c r="T107" s="306"/>
      <c r="U107" s="306"/>
    </row>
    <row r="108" spans="1:21" x14ac:dyDescent="0.25">
      <c r="A108" s="452">
        <v>420100</v>
      </c>
      <c r="B108" s="306"/>
      <c r="C108" s="306">
        <v>0</v>
      </c>
      <c r="D108" s="306"/>
      <c r="E108" s="306"/>
      <c r="F108" s="306"/>
      <c r="G108" s="306"/>
      <c r="H108" s="306"/>
      <c r="I108" s="306"/>
      <c r="J108" s="306"/>
      <c r="K108" s="306"/>
      <c r="L108" s="306">
        <v>0</v>
      </c>
      <c r="M108" s="306">
        <v>0</v>
      </c>
      <c r="N108" s="306"/>
      <c r="O108" s="306"/>
      <c r="P108" s="306"/>
      <c r="Q108" s="306"/>
      <c r="R108" s="306"/>
      <c r="S108" s="306"/>
      <c r="T108" s="306"/>
      <c r="U108" s="306">
        <f>SUM(B108:T108)</f>
        <v>0</v>
      </c>
    </row>
    <row r="109" spans="1:21" x14ac:dyDescent="0.25">
      <c r="A109" s="452">
        <v>420200</v>
      </c>
      <c r="B109" s="306"/>
      <c r="C109" s="306"/>
      <c r="D109" s="306"/>
      <c r="E109" s="306"/>
      <c r="F109" s="306"/>
      <c r="G109" s="306"/>
      <c r="H109" s="306"/>
      <c r="I109" s="306"/>
      <c r="J109" s="306"/>
      <c r="K109" s="306"/>
      <c r="L109" s="306"/>
      <c r="M109" s="306"/>
      <c r="N109" s="306"/>
      <c r="O109" s="306"/>
      <c r="P109" s="306"/>
      <c r="Q109" s="306"/>
      <c r="R109" s="306"/>
      <c r="S109" s="306"/>
      <c r="T109" s="306"/>
      <c r="U109" s="306">
        <f t="shared" ref="U109:U114" si="15">SUM(B109:T109)</f>
        <v>0</v>
      </c>
    </row>
    <row r="110" spans="1:21" x14ac:dyDescent="0.25">
      <c r="A110" s="452">
        <v>420300</v>
      </c>
      <c r="B110" s="306"/>
      <c r="C110" s="306"/>
      <c r="D110" s="306"/>
      <c r="E110" s="306"/>
      <c r="F110" s="306"/>
      <c r="G110" s="306"/>
      <c r="H110" s="306"/>
      <c r="I110" s="306"/>
      <c r="J110" s="306"/>
      <c r="K110" s="306"/>
      <c r="L110" s="306"/>
      <c r="M110" s="306"/>
      <c r="N110" s="306"/>
      <c r="O110" s="306"/>
      <c r="P110" s="306"/>
      <c r="Q110" s="306"/>
      <c r="R110" s="306"/>
      <c r="S110" s="306"/>
      <c r="T110" s="306"/>
      <c r="U110" s="306">
        <f t="shared" si="15"/>
        <v>0</v>
      </c>
    </row>
    <row r="111" spans="1:21" x14ac:dyDescent="0.25">
      <c r="A111" s="452">
        <v>420400</v>
      </c>
      <c r="B111" s="306"/>
      <c r="C111" s="306"/>
      <c r="D111" s="306"/>
      <c r="E111" s="306"/>
      <c r="F111" s="306"/>
      <c r="G111" s="306"/>
      <c r="H111" s="306"/>
      <c r="I111" s="306"/>
      <c r="J111" s="306"/>
      <c r="K111" s="306"/>
      <c r="L111" s="306"/>
      <c r="M111" s="306"/>
      <c r="N111" s="306"/>
      <c r="O111" s="306"/>
      <c r="P111" s="306"/>
      <c r="Q111" s="306"/>
      <c r="R111" s="306"/>
      <c r="S111" s="306"/>
      <c r="T111" s="306"/>
      <c r="U111" s="306">
        <f t="shared" si="15"/>
        <v>0</v>
      </c>
    </row>
    <row r="112" spans="1:21" ht="15" customHeight="1" x14ac:dyDescent="0.25">
      <c r="A112" s="452">
        <v>420500</v>
      </c>
      <c r="B112" s="306"/>
      <c r="C112" s="306"/>
      <c r="D112" s="306"/>
      <c r="E112" s="306"/>
      <c r="F112" s="306"/>
      <c r="G112" s="306"/>
      <c r="H112" s="306"/>
      <c r="I112" s="306"/>
      <c r="J112" s="306"/>
      <c r="K112" s="306"/>
      <c r="L112" s="306"/>
      <c r="M112" s="306"/>
      <c r="N112" s="306"/>
      <c r="O112" s="306"/>
      <c r="P112" s="306"/>
      <c r="Q112" s="306"/>
      <c r="R112" s="306"/>
      <c r="S112" s="306"/>
      <c r="T112" s="306"/>
      <c r="U112" s="306">
        <f t="shared" si="15"/>
        <v>0</v>
      </c>
    </row>
    <row r="113" spans="1:23" ht="14.25" customHeight="1" x14ac:dyDescent="0.25">
      <c r="A113" s="452">
        <v>420600</v>
      </c>
      <c r="B113" s="306"/>
      <c r="C113" s="306"/>
      <c r="D113" s="306"/>
      <c r="E113" s="306"/>
      <c r="F113" s="306"/>
      <c r="G113" s="306"/>
      <c r="H113" s="306"/>
      <c r="I113" s="306"/>
      <c r="J113" s="306"/>
      <c r="K113" s="306"/>
      <c r="L113" s="306"/>
      <c r="M113" s="306"/>
      <c r="N113" s="306"/>
      <c r="O113" s="306"/>
      <c r="P113" s="306"/>
      <c r="Q113" s="306"/>
      <c r="R113" s="306"/>
      <c r="S113" s="306"/>
      <c r="T113" s="306"/>
      <c r="U113" s="306">
        <f t="shared" si="15"/>
        <v>0</v>
      </c>
    </row>
    <row r="114" spans="1:23" x14ac:dyDescent="0.25">
      <c r="A114" s="452">
        <v>420700</v>
      </c>
      <c r="B114" s="306"/>
      <c r="C114" s="306"/>
      <c r="D114" s="306"/>
      <c r="E114" s="306"/>
      <c r="F114" s="306"/>
      <c r="G114" s="306"/>
      <c r="H114" s="306"/>
      <c r="I114" s="306"/>
      <c r="J114" s="306"/>
      <c r="K114" s="306"/>
      <c r="L114" s="306"/>
      <c r="M114" s="306"/>
      <c r="N114" s="306"/>
      <c r="O114" s="306"/>
      <c r="P114" s="306"/>
      <c r="Q114" s="306"/>
      <c r="R114" s="306"/>
      <c r="S114" s="306"/>
      <c r="T114" s="306"/>
      <c r="U114" s="306">
        <f t="shared" si="15"/>
        <v>0</v>
      </c>
    </row>
    <row r="115" spans="1:23" x14ac:dyDescent="0.25">
      <c r="A115" s="463" t="s">
        <v>10</v>
      </c>
      <c r="B115" s="464">
        <f>SUM(B108:B114)</f>
        <v>0</v>
      </c>
      <c r="C115" s="464">
        <f>SUM(C108:C114)</f>
        <v>0</v>
      </c>
      <c r="D115" s="464">
        <f>SUM(D108:D114)</f>
        <v>0</v>
      </c>
      <c r="E115" s="464"/>
      <c r="F115" s="464">
        <f t="shared" ref="F115:T115" si="16">SUM(F108:F114)</f>
        <v>0</v>
      </c>
      <c r="G115" s="464"/>
      <c r="H115" s="464">
        <f t="shared" si="16"/>
        <v>0</v>
      </c>
      <c r="I115" s="464">
        <f t="shared" si="16"/>
        <v>0</v>
      </c>
      <c r="J115" s="464"/>
      <c r="K115" s="464">
        <f t="shared" si="16"/>
        <v>0</v>
      </c>
      <c r="L115" s="464">
        <f t="shared" si="16"/>
        <v>0</v>
      </c>
      <c r="M115" s="464">
        <f t="shared" si="16"/>
        <v>0</v>
      </c>
      <c r="N115" s="464">
        <f t="shared" si="16"/>
        <v>0</v>
      </c>
      <c r="O115" s="464">
        <f t="shared" si="16"/>
        <v>0</v>
      </c>
      <c r="P115" s="464">
        <f t="shared" si="16"/>
        <v>0</v>
      </c>
      <c r="Q115" s="464">
        <f t="shared" si="16"/>
        <v>0</v>
      </c>
      <c r="R115" s="464">
        <f t="shared" si="16"/>
        <v>0</v>
      </c>
      <c r="S115" s="464">
        <f t="shared" si="16"/>
        <v>0</v>
      </c>
      <c r="T115" s="464">
        <f t="shared" si="16"/>
        <v>0</v>
      </c>
      <c r="U115" s="464">
        <f>SUM(B115:T115)</f>
        <v>0</v>
      </c>
      <c r="W115" s="307">
        <f>U123-U118</f>
        <v>1411349.26</v>
      </c>
    </row>
    <row r="116" spans="1:23" x14ac:dyDescent="0.25">
      <c r="A116" s="468" t="s">
        <v>11</v>
      </c>
      <c r="B116" s="469"/>
      <c r="C116" s="469">
        <v>0</v>
      </c>
      <c r="D116" s="469">
        <v>0</v>
      </c>
      <c r="E116" s="469"/>
      <c r="F116" s="469">
        <v>0</v>
      </c>
      <c r="G116" s="469"/>
      <c r="H116" s="469">
        <v>0</v>
      </c>
      <c r="I116" s="469">
        <v>0</v>
      </c>
      <c r="J116" s="469"/>
      <c r="K116" s="469">
        <v>0</v>
      </c>
      <c r="L116" s="469">
        <v>0</v>
      </c>
      <c r="M116" s="470">
        <v>0</v>
      </c>
      <c r="N116" s="469">
        <v>0</v>
      </c>
      <c r="O116" s="469">
        <v>0</v>
      </c>
      <c r="P116" s="469">
        <v>0</v>
      </c>
      <c r="Q116" s="469">
        <v>0</v>
      </c>
      <c r="R116" s="469">
        <v>0</v>
      </c>
      <c r="S116" s="469">
        <v>0</v>
      </c>
      <c r="T116" s="469">
        <v>0</v>
      </c>
      <c r="U116" s="469">
        <f>SUM(B116:T116)</f>
        <v>0</v>
      </c>
    </row>
    <row r="117" spans="1:23" x14ac:dyDescent="0.25">
      <c r="A117" s="511">
        <v>50000</v>
      </c>
      <c r="B117" s="306">
        <v>0</v>
      </c>
      <c r="C117" s="306">
        <v>0</v>
      </c>
      <c r="D117" s="306"/>
      <c r="E117" s="306"/>
      <c r="F117" s="306"/>
      <c r="G117" s="306"/>
      <c r="H117" s="306"/>
      <c r="I117" s="306"/>
      <c r="J117" s="306"/>
      <c r="K117" s="306"/>
      <c r="L117" s="306"/>
      <c r="M117" s="306"/>
      <c r="N117" s="306"/>
      <c r="O117" s="306"/>
      <c r="P117" s="306"/>
      <c r="Q117" s="306"/>
      <c r="R117" s="306"/>
      <c r="S117" s="306"/>
      <c r="T117" s="306"/>
      <c r="U117" s="306">
        <v>0</v>
      </c>
    </row>
    <row r="118" spans="1:23" ht="11.25" customHeight="1" x14ac:dyDescent="0.25">
      <c r="A118" s="512">
        <v>510000</v>
      </c>
      <c r="B118" s="306"/>
      <c r="C118" s="306"/>
      <c r="D118" s="306"/>
      <c r="E118" s="306"/>
      <c r="F118" s="306"/>
      <c r="G118" s="306"/>
      <c r="H118" s="306"/>
      <c r="I118" s="306"/>
      <c r="J118" s="306"/>
      <c r="K118" s="306"/>
      <c r="L118" s="306"/>
      <c r="M118" s="313">
        <v>0</v>
      </c>
      <c r="N118" s="306"/>
      <c r="O118" s="306"/>
      <c r="P118" s="306"/>
      <c r="Q118" s="306"/>
      <c r="R118" s="306"/>
      <c r="S118" s="306"/>
      <c r="T118" s="306"/>
      <c r="U118" s="306">
        <f>SUM(B118:T118)</f>
        <v>0</v>
      </c>
      <c r="W118" s="307">
        <f>'งบรับ-จ่าย'!L19</f>
        <v>0</v>
      </c>
    </row>
    <row r="119" spans="1:23" ht="12.75" customHeight="1" x14ac:dyDescent="0.25">
      <c r="A119" s="512">
        <v>510100</v>
      </c>
      <c r="B119" s="306"/>
      <c r="C119" s="306"/>
      <c r="D119" s="306"/>
      <c r="E119" s="306"/>
      <c r="F119" s="306"/>
      <c r="G119" s="306"/>
      <c r="H119" s="306"/>
      <c r="I119" s="306"/>
      <c r="J119" s="306"/>
      <c r="K119" s="306"/>
      <c r="L119" s="306"/>
      <c r="M119" s="306"/>
      <c r="N119" s="306"/>
      <c r="O119" s="306"/>
      <c r="P119" s="306"/>
      <c r="Q119" s="306"/>
      <c r="R119" s="306"/>
      <c r="S119" s="306"/>
      <c r="T119" s="306"/>
      <c r="U119" s="306"/>
    </row>
    <row r="120" spans="1:23" x14ac:dyDescent="0.25">
      <c r="A120" s="465" t="s">
        <v>10</v>
      </c>
      <c r="B120" s="466">
        <f t="shared" ref="B120:T120" si="17">SUM(B118:B119)</f>
        <v>0</v>
      </c>
      <c r="C120" s="466">
        <f>SUM(C114:C119)</f>
        <v>0</v>
      </c>
      <c r="D120" s="466">
        <f t="shared" si="17"/>
        <v>0</v>
      </c>
      <c r="E120" s="466">
        <f t="shared" si="17"/>
        <v>0</v>
      </c>
      <c r="F120" s="466">
        <f t="shared" si="17"/>
        <v>0</v>
      </c>
      <c r="G120" s="466"/>
      <c r="H120" s="466">
        <f t="shared" si="17"/>
        <v>0</v>
      </c>
      <c r="I120" s="466">
        <f t="shared" si="17"/>
        <v>0</v>
      </c>
      <c r="J120" s="466"/>
      <c r="K120" s="466">
        <f t="shared" si="17"/>
        <v>0</v>
      </c>
      <c r="L120" s="466">
        <f t="shared" si="17"/>
        <v>0</v>
      </c>
      <c r="M120" s="466">
        <f t="shared" si="17"/>
        <v>0</v>
      </c>
      <c r="N120" s="466">
        <f t="shared" si="17"/>
        <v>0</v>
      </c>
      <c r="O120" s="466">
        <f t="shared" si="17"/>
        <v>0</v>
      </c>
      <c r="P120" s="466">
        <f t="shared" si="17"/>
        <v>0</v>
      </c>
      <c r="Q120" s="466">
        <f t="shared" si="17"/>
        <v>0</v>
      </c>
      <c r="R120" s="466">
        <f t="shared" si="17"/>
        <v>0</v>
      </c>
      <c r="S120" s="466">
        <f t="shared" si="17"/>
        <v>0</v>
      </c>
      <c r="T120" s="466">
        <f t="shared" si="17"/>
        <v>0</v>
      </c>
      <c r="U120" s="466">
        <f>SUM(B120:T120)</f>
        <v>0</v>
      </c>
    </row>
    <row r="121" spans="1:23" x14ac:dyDescent="0.25">
      <c r="A121" s="468" t="s">
        <v>11</v>
      </c>
      <c r="B121" s="469">
        <v>0</v>
      </c>
      <c r="C121" s="469">
        <v>0</v>
      </c>
      <c r="D121" s="469"/>
      <c r="E121" s="469"/>
      <c r="F121" s="469"/>
      <c r="G121" s="469"/>
      <c r="H121" s="469"/>
      <c r="I121" s="469"/>
      <c r="J121" s="469"/>
      <c r="K121" s="469"/>
      <c r="L121" s="469">
        <v>0</v>
      </c>
      <c r="M121" s="591">
        <v>0</v>
      </c>
      <c r="N121" s="469">
        <v>0</v>
      </c>
      <c r="O121" s="469">
        <v>0</v>
      </c>
      <c r="P121" s="469">
        <v>0</v>
      </c>
      <c r="Q121" s="469">
        <v>0</v>
      </c>
      <c r="R121" s="469"/>
      <c r="S121" s="469"/>
      <c r="T121" s="469"/>
      <c r="U121" s="469">
        <f>SUM(B121:T121)</f>
        <v>0</v>
      </c>
    </row>
    <row r="122" spans="1:23" x14ac:dyDescent="0.25">
      <c r="A122" s="462" t="s">
        <v>10</v>
      </c>
      <c r="B122" s="315">
        <f t="shared" ref="B122:L122" si="18">B13+B22+B30+B36+B40+B51+B59+B77+B85+B90+B105+B120+B115</f>
        <v>780500</v>
      </c>
      <c r="C122" s="315">
        <f>C13+C22+C30+C36+C40+C51+C59+C77+C85+C90+C106+C120+C115</f>
        <v>443349.26</v>
      </c>
      <c r="D122" s="315">
        <f>D13+D22+D30+D36+D40+D51+D59+D77+D85+D90+C105+D120+D115</f>
        <v>79850</v>
      </c>
      <c r="E122" s="315">
        <f t="shared" si="18"/>
        <v>0</v>
      </c>
      <c r="F122" s="315">
        <f t="shared" si="18"/>
        <v>0</v>
      </c>
      <c r="G122" s="315">
        <f t="shared" si="18"/>
        <v>39460</v>
      </c>
      <c r="H122" s="315">
        <f t="shared" si="18"/>
        <v>0</v>
      </c>
      <c r="I122" s="315">
        <f t="shared" si="18"/>
        <v>0</v>
      </c>
      <c r="J122" s="315">
        <f t="shared" si="18"/>
        <v>0</v>
      </c>
      <c r="K122" s="315">
        <f t="shared" si="18"/>
        <v>0</v>
      </c>
      <c r="L122" s="315">
        <f t="shared" si="18"/>
        <v>68190</v>
      </c>
      <c r="M122" s="315">
        <f t="shared" ref="M122:T123" si="19">M13+M22+M40+M51+M59+M77+M85+M90+M105+M120+M115</f>
        <v>0</v>
      </c>
      <c r="N122" s="315">
        <f t="shared" si="19"/>
        <v>0</v>
      </c>
      <c r="O122" s="315">
        <f t="shared" si="19"/>
        <v>0</v>
      </c>
      <c r="P122" s="315">
        <f t="shared" si="19"/>
        <v>0</v>
      </c>
      <c r="Q122" s="315">
        <f t="shared" si="19"/>
        <v>0</v>
      </c>
      <c r="R122" s="315">
        <f t="shared" si="19"/>
        <v>0</v>
      </c>
      <c r="S122" s="315">
        <f t="shared" si="19"/>
        <v>0</v>
      </c>
      <c r="T122" s="315">
        <f t="shared" si="19"/>
        <v>0</v>
      </c>
      <c r="U122" s="314">
        <f>SUM(B122:T122)</f>
        <v>1411349.26</v>
      </c>
      <c r="W122" s="307" t="e">
        <f>+'[1]งบรับ-จ่าย'!D76+'[1]งบรับ-จ่าย'!#REF!+'[1]งบรับ-จ่าย'!#REF!+'[1]งบรับ-จ่าย'!#REF!+'[1]งบรับ-จ่าย'!#REF!+'[1]งบรับ-จ่าย'!#REF!+'[1]งบรับ-จ่าย'!#REF!</f>
        <v>#REF!</v>
      </c>
    </row>
    <row r="123" spans="1:23" ht="16.5" thickBot="1" x14ac:dyDescent="0.3">
      <c r="A123" s="588" t="s">
        <v>11</v>
      </c>
      <c r="B123" s="589">
        <f>B14+B23+B36+B31+B36+B41+B52+B60+B78+B86+B91+B106+B121+B116</f>
        <v>780500</v>
      </c>
      <c r="C123" s="589">
        <f>C14+C23+C36+C31+C36+C41+C52+C60+C78+C86+C91+C106+C121+C116</f>
        <v>443349.26</v>
      </c>
      <c r="D123" s="589">
        <f>D14+D23+D36+D31+D36+D41+D52+D60+D78+D86+D91+D106+D121+D116</f>
        <v>79850</v>
      </c>
      <c r="E123" s="589">
        <f>E14+E23+E36+E31+E36+E41+E52+E60+E78+E86+E91+E106+E121+E116</f>
        <v>0</v>
      </c>
      <c r="F123" s="589">
        <f>F14+F23+F41+F52+F60+F78+F86+F91+F106+F121+F116</f>
        <v>0</v>
      </c>
      <c r="G123" s="589">
        <f>G14+G23+G36+G31+G36+G41+G52+G60+G78+G86+H91+G106+G121+G116</f>
        <v>39460</v>
      </c>
      <c r="H123" s="589">
        <f>H14+H23+H36+H31+H36+H41+H52+H60+H78+H86+H106+H121+H116</f>
        <v>0</v>
      </c>
      <c r="I123" s="589">
        <f>I14+I23+I36+I31+I36+I41+I52+I60+I78+I86+I91+I106+I121+I116</f>
        <v>0</v>
      </c>
      <c r="J123" s="589">
        <f>J14+J23+J41+J52+J60+J78+J86+J91+J106+J121+J116</f>
        <v>0</v>
      </c>
      <c r="K123" s="589">
        <f>K14+K23+K41+K52+K60+K78+K86+K91+K106+K121+K116</f>
        <v>0</v>
      </c>
      <c r="L123" s="589">
        <f>L14+L23+L31+L37+L41+L52+L60+L78+L86+L91+L106+L121+L116</f>
        <v>77190</v>
      </c>
      <c r="M123" s="589">
        <f t="shared" si="19"/>
        <v>0</v>
      </c>
      <c r="N123" s="589">
        <f>N14+N23+N31+N37+N41+N52+N60+N78+N86+N91+N106+N121+N116</f>
        <v>0</v>
      </c>
      <c r="O123" s="589">
        <f t="shared" si="19"/>
        <v>0</v>
      </c>
      <c r="P123" s="589">
        <f t="shared" si="19"/>
        <v>0</v>
      </c>
      <c r="Q123" s="589">
        <f t="shared" si="19"/>
        <v>0</v>
      </c>
      <c r="R123" s="589">
        <f t="shared" si="19"/>
        <v>0</v>
      </c>
      <c r="S123" s="589">
        <f t="shared" si="19"/>
        <v>0</v>
      </c>
      <c r="T123" s="589">
        <f>T14+T23+T36+T31+T36+T41+T52+T60+T78+T86+T106+T121+T116</f>
        <v>0</v>
      </c>
      <c r="U123" s="590">
        <f>SUM(U14+U23+U31+U36+U41+U52+U60+U78+U86+U91+U106+U116+U121)</f>
        <v>1411349.26</v>
      </c>
      <c r="W123" s="307" t="e">
        <f>U123-W122</f>
        <v>#REF!</v>
      </c>
    </row>
    <row r="124" spans="1:23" ht="16.5" thickTop="1" x14ac:dyDescent="0.25">
      <c r="B124" s="18"/>
      <c r="D124" s="18"/>
      <c r="E124" s="18"/>
      <c r="F124" s="18"/>
      <c r="G124" s="18"/>
      <c r="H124" s="18"/>
      <c r="I124" s="18"/>
      <c r="J124" s="18"/>
      <c r="K124" s="18"/>
      <c r="N124" s="18"/>
      <c r="O124" s="18"/>
      <c r="P124" s="18"/>
      <c r="Q124" s="18"/>
      <c r="R124" s="18"/>
      <c r="S124" s="18"/>
    </row>
    <row r="125" spans="1:23" x14ac:dyDescent="0.25">
      <c r="B125" s="18"/>
      <c r="D125" s="18"/>
      <c r="E125" s="18"/>
      <c r="F125" s="18"/>
      <c r="G125" s="18"/>
      <c r="H125" s="18"/>
      <c r="I125" s="18"/>
      <c r="J125" s="18"/>
      <c r="K125" s="18"/>
      <c r="N125" s="18"/>
      <c r="O125" s="18"/>
      <c r="P125" s="18"/>
      <c r="Q125" s="18"/>
      <c r="R125" s="18"/>
      <c r="S125" s="18"/>
      <c r="U125" s="19"/>
      <c r="W125" s="307" t="e">
        <f>u</f>
        <v>#NAME?</v>
      </c>
    </row>
    <row r="126" spans="1:23" x14ac:dyDescent="0.25">
      <c r="B126" s="18"/>
      <c r="D126" s="18"/>
      <c r="E126" s="18"/>
      <c r="F126" s="18"/>
      <c r="G126" s="18"/>
      <c r="H126" s="18"/>
      <c r="I126" s="18"/>
      <c r="J126" s="18"/>
      <c r="K126" s="18"/>
      <c r="N126" s="18"/>
      <c r="O126" s="18"/>
      <c r="P126" s="18"/>
      <c r="Q126" s="18"/>
      <c r="R126" s="18"/>
      <c r="S126" s="18"/>
    </row>
    <row r="127" spans="1:23" x14ac:dyDescent="0.25">
      <c r="B127" s="18"/>
      <c r="D127" s="18"/>
      <c r="E127" s="18"/>
      <c r="F127" s="18"/>
      <c r="G127" s="18"/>
      <c r="H127" s="18"/>
      <c r="I127" s="18"/>
      <c r="J127" s="18"/>
      <c r="K127" s="18"/>
      <c r="N127" s="18"/>
      <c r="O127" s="18"/>
      <c r="P127" s="18"/>
      <c r="Q127" s="18"/>
      <c r="R127" s="18"/>
      <c r="S127" s="18"/>
    </row>
    <row r="128" spans="1:23" x14ac:dyDescent="0.25">
      <c r="W128" s="307">
        <f>'[1]งบรับ-จ่าย'!D76</f>
        <v>16460830.070000002</v>
      </c>
    </row>
    <row r="129" spans="4:23" x14ac:dyDescent="0.25">
      <c r="D129" s="316"/>
      <c r="E129" s="316"/>
      <c r="H129" s="20"/>
      <c r="I129" s="20"/>
      <c r="J129" s="20"/>
      <c r="W129" s="307" t="e">
        <f>u</f>
        <v>#NAME?</v>
      </c>
    </row>
    <row r="130" spans="4:23" x14ac:dyDescent="0.25">
      <c r="F130" s="18"/>
      <c r="G130" s="18"/>
      <c r="L130" s="21"/>
      <c r="M130" s="21"/>
    </row>
    <row r="131" spans="4:23" x14ac:dyDescent="0.25">
      <c r="F131" s="18"/>
      <c r="G131" s="18"/>
    </row>
    <row r="132" spans="4:23" x14ac:dyDescent="0.25">
      <c r="F132" s="21"/>
      <c r="G132" s="21"/>
    </row>
    <row r="133" spans="4:23" x14ac:dyDescent="0.25">
      <c r="U133" s="19">
        <f>SUM(U13+U22+U30+U35+U40+U120)</f>
        <v>1396300</v>
      </c>
    </row>
  </sheetData>
  <mergeCells count="8">
    <mergeCell ref="A1:U1"/>
    <mergeCell ref="A2:U2"/>
    <mergeCell ref="A3:U3"/>
    <mergeCell ref="C4:D4"/>
    <mergeCell ref="F4:H4"/>
    <mergeCell ref="L4:M4"/>
    <mergeCell ref="O4:Q4"/>
    <mergeCell ref="R4:S4"/>
  </mergeCells>
  <pageMargins left="0" right="0" top="0" bottom="0" header="0" footer="0"/>
  <pageSetup paperSize="9" scale="85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00B0F0"/>
  </sheetPr>
  <dimension ref="B1:M198"/>
  <sheetViews>
    <sheetView topLeftCell="A7" zoomScaleNormal="100" workbookViewId="0">
      <selection activeCell="H11" sqref="H11"/>
    </sheetView>
  </sheetViews>
  <sheetFormatPr defaultColWidth="9" defaultRowHeight="21" x14ac:dyDescent="0.35"/>
  <cols>
    <col min="1" max="1" width="2.42578125" style="5" customWidth="1"/>
    <col min="2" max="2" width="15.28515625" style="5" customWidth="1"/>
    <col min="3" max="3" width="17.42578125" style="5" customWidth="1"/>
    <col min="4" max="4" width="17.5703125" style="9" customWidth="1"/>
    <col min="5" max="5" width="16.5703125" style="5" customWidth="1"/>
    <col min="6" max="6" width="14.42578125" style="5" customWidth="1"/>
    <col min="7" max="7" width="14.5703125" style="5" customWidth="1"/>
    <col min="8" max="8" width="9.5703125" style="9" bestFit="1" customWidth="1"/>
    <col min="9" max="9" width="9" style="5" customWidth="1"/>
    <col min="10" max="10" width="17.85546875" style="5" customWidth="1"/>
    <col min="11" max="16384" width="9" style="5"/>
  </cols>
  <sheetData>
    <row r="1" spans="2:7" ht="10.9" customHeight="1" x14ac:dyDescent="0.35">
      <c r="B1" s="45"/>
      <c r="C1" s="45"/>
      <c r="D1" s="33"/>
      <c r="E1" s="45"/>
      <c r="F1" s="43"/>
    </row>
    <row r="2" spans="2:7" ht="25.5" customHeight="1" x14ac:dyDescent="0.35">
      <c r="B2" s="68" t="s">
        <v>63</v>
      </c>
      <c r="C2" s="68"/>
      <c r="D2" s="5"/>
      <c r="E2" s="69" t="s">
        <v>64</v>
      </c>
      <c r="F2" s="70"/>
      <c r="G2" s="70"/>
    </row>
    <row r="3" spans="2:7" ht="24" customHeight="1" x14ac:dyDescent="0.35">
      <c r="D3" s="5"/>
      <c r="E3" s="69" t="s">
        <v>163</v>
      </c>
      <c r="F3" s="68"/>
    </row>
    <row r="4" spans="2:7" ht="22.5" customHeight="1" x14ac:dyDescent="0.35">
      <c r="B4" s="68" t="s">
        <v>28</v>
      </c>
      <c r="C4" s="68"/>
      <c r="D4" s="5"/>
      <c r="E4" s="42"/>
    </row>
    <row r="5" spans="2:7" ht="21" customHeight="1" x14ac:dyDescent="0.35">
      <c r="D5" s="5"/>
      <c r="E5" s="69" t="s">
        <v>164</v>
      </c>
      <c r="F5" s="68"/>
    </row>
    <row r="6" spans="2:7" ht="15.75" customHeight="1" x14ac:dyDescent="0.35">
      <c r="B6" s="45"/>
      <c r="C6" s="45"/>
      <c r="D6" s="59"/>
      <c r="E6" s="71"/>
      <c r="F6" s="45"/>
      <c r="G6" s="45"/>
    </row>
    <row r="7" spans="2:7" ht="23.25" customHeight="1" x14ac:dyDescent="0.35">
      <c r="B7" s="154" t="s">
        <v>651</v>
      </c>
      <c r="C7" s="154"/>
      <c r="D7" s="521"/>
      <c r="E7" s="522"/>
      <c r="F7" s="73">
        <v>1031308.04</v>
      </c>
    </row>
    <row r="8" spans="2:7" ht="23.25" customHeight="1" x14ac:dyDescent="0.35">
      <c r="B8" s="5" t="s">
        <v>29</v>
      </c>
      <c r="E8" s="51"/>
      <c r="F8" s="74"/>
    </row>
    <row r="9" spans="2:7" ht="21.75" customHeight="1" x14ac:dyDescent="0.35">
      <c r="B9" s="74" t="s">
        <v>252</v>
      </c>
      <c r="C9" s="75" t="s">
        <v>30</v>
      </c>
      <c r="D9" s="81" t="s">
        <v>1</v>
      </c>
      <c r="E9" s="51"/>
      <c r="F9" s="74"/>
    </row>
    <row r="10" spans="2:7" ht="21.75" customHeight="1" x14ac:dyDescent="0.35">
      <c r="B10" s="443"/>
      <c r="C10" s="77"/>
      <c r="D10" s="78"/>
      <c r="E10" s="51"/>
      <c r="F10" s="79"/>
    </row>
    <row r="11" spans="2:7" ht="21" customHeight="1" x14ac:dyDescent="0.35">
      <c r="B11" s="80"/>
      <c r="C11" s="80"/>
      <c r="E11" s="51"/>
      <c r="F11" s="79"/>
    </row>
    <row r="12" spans="2:7" x14ac:dyDescent="0.35">
      <c r="B12" s="5" t="s">
        <v>31</v>
      </c>
      <c r="E12" s="51"/>
      <c r="F12" s="74"/>
    </row>
    <row r="13" spans="2:7" x14ac:dyDescent="0.35">
      <c r="B13" s="75" t="s">
        <v>7</v>
      </c>
      <c r="C13" s="75" t="s">
        <v>0</v>
      </c>
      <c r="D13" s="81" t="s">
        <v>1</v>
      </c>
      <c r="E13" s="51"/>
      <c r="F13" s="74"/>
    </row>
    <row r="14" spans="2:7" x14ac:dyDescent="0.35">
      <c r="B14" s="39"/>
      <c r="C14" s="74"/>
      <c r="D14" s="82"/>
      <c r="E14" s="51"/>
      <c r="F14" s="78"/>
    </row>
    <row r="15" spans="2:7" x14ac:dyDescent="0.35">
      <c r="B15" s="5" t="s">
        <v>86</v>
      </c>
      <c r="E15" s="51"/>
      <c r="F15" s="78">
        <v>0</v>
      </c>
    </row>
    <row r="16" spans="2:7" x14ac:dyDescent="0.35">
      <c r="B16" s="80"/>
      <c r="E16" s="51"/>
      <c r="F16" s="78">
        <v>0</v>
      </c>
    </row>
    <row r="17" spans="2:10" x14ac:dyDescent="0.35">
      <c r="B17" s="80"/>
      <c r="E17" s="51"/>
      <c r="F17" s="78"/>
    </row>
    <row r="18" spans="2:10" x14ac:dyDescent="0.35">
      <c r="E18" s="51"/>
      <c r="F18" s="78"/>
    </row>
    <row r="19" spans="2:10" x14ac:dyDescent="0.35">
      <c r="E19" s="51"/>
      <c r="F19" s="78"/>
    </row>
    <row r="20" spans="2:10" x14ac:dyDescent="0.35">
      <c r="E20" s="51"/>
      <c r="F20" s="78"/>
    </row>
    <row r="21" spans="2:10" x14ac:dyDescent="0.35">
      <c r="E21" s="51"/>
      <c r="F21" s="78"/>
    </row>
    <row r="22" spans="2:10" x14ac:dyDescent="0.35">
      <c r="B22" s="5" t="s">
        <v>76</v>
      </c>
      <c r="E22" s="51"/>
      <c r="F22" s="82"/>
      <c r="J22" s="9"/>
    </row>
    <row r="23" spans="2:10" x14ac:dyDescent="0.35">
      <c r="B23" s="5" t="s">
        <v>77</v>
      </c>
      <c r="E23" s="51"/>
      <c r="F23" s="82">
        <v>0</v>
      </c>
    </row>
    <row r="24" spans="2:10" x14ac:dyDescent="0.35">
      <c r="E24" s="51"/>
      <c r="F24" s="82">
        <v>0</v>
      </c>
      <c r="J24" s="63"/>
    </row>
    <row r="25" spans="2:10" x14ac:dyDescent="0.35">
      <c r="B25" s="5" t="s">
        <v>652</v>
      </c>
      <c r="D25" s="83"/>
      <c r="E25" s="51"/>
      <c r="F25" s="84">
        <f>F7+F10</f>
        <v>1031308.04</v>
      </c>
    </row>
    <row r="26" spans="2:10" ht="8.25" customHeight="1" x14ac:dyDescent="0.35">
      <c r="E26" s="58"/>
      <c r="F26" s="85"/>
      <c r="G26" s="45"/>
    </row>
    <row r="27" spans="2:10" ht="21" customHeight="1" x14ac:dyDescent="0.35">
      <c r="B27" s="70" t="s">
        <v>32</v>
      </c>
      <c r="C27" s="70"/>
      <c r="D27" s="38"/>
      <c r="E27" s="72" t="s">
        <v>33</v>
      </c>
      <c r="F27" s="43"/>
    </row>
    <row r="28" spans="2:10" x14ac:dyDescent="0.35">
      <c r="B28" s="43" t="s">
        <v>190</v>
      </c>
      <c r="C28" s="43"/>
      <c r="D28" s="8"/>
      <c r="E28" s="51" t="s">
        <v>191</v>
      </c>
      <c r="F28" s="43"/>
      <c r="J28" s="9"/>
    </row>
    <row r="29" spans="2:10" x14ac:dyDescent="0.35">
      <c r="B29" s="43" t="s">
        <v>403</v>
      </c>
      <c r="C29" s="43"/>
      <c r="D29" s="8"/>
      <c r="E29" s="51" t="s">
        <v>267</v>
      </c>
      <c r="F29" s="43"/>
      <c r="J29" s="63"/>
    </row>
    <row r="30" spans="2:10" x14ac:dyDescent="0.35">
      <c r="B30" s="43" t="s">
        <v>404</v>
      </c>
      <c r="C30" s="43"/>
      <c r="D30" s="8"/>
      <c r="E30" s="51" t="s">
        <v>266</v>
      </c>
      <c r="F30" s="43"/>
    </row>
    <row r="31" spans="2:10" x14ac:dyDescent="0.35">
      <c r="B31" s="43" t="s">
        <v>653</v>
      </c>
      <c r="C31" s="43"/>
      <c r="D31" s="8"/>
      <c r="E31" s="51" t="str">
        <f>B31</f>
        <v xml:space="preserve">     วันที่  30  กันยายน  2561</v>
      </c>
      <c r="F31" s="43"/>
    </row>
    <row r="32" spans="2:10" x14ac:dyDescent="0.35">
      <c r="B32" s="45"/>
      <c r="C32" s="45"/>
      <c r="D32" s="33"/>
      <c r="E32" s="58"/>
      <c r="F32" s="45"/>
      <c r="G32" s="45"/>
    </row>
    <row r="198" spans="13:13" x14ac:dyDescent="0.35">
      <c r="M198" s="5">
        <v>0</v>
      </c>
    </row>
  </sheetData>
  <phoneticPr fontId="0" type="noConversion"/>
  <pageMargins left="0.6" right="0" top="0.94" bottom="0.31" header="0.22" footer="0.2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L203"/>
  <sheetViews>
    <sheetView zoomScaleNormal="100" workbookViewId="0">
      <selection activeCell="F38" sqref="F38"/>
    </sheetView>
  </sheetViews>
  <sheetFormatPr defaultColWidth="9" defaultRowHeight="21" x14ac:dyDescent="0.35"/>
  <cols>
    <col min="1" max="1" width="2.42578125" style="34" customWidth="1"/>
    <col min="2" max="2" width="18.7109375" style="34" customWidth="1"/>
    <col min="3" max="3" width="25.42578125" style="34" customWidth="1"/>
    <col min="4" max="4" width="13.7109375" style="27" customWidth="1"/>
    <col min="5" max="5" width="4.7109375" style="34" customWidth="1"/>
    <col min="6" max="6" width="18.7109375" style="95" customWidth="1"/>
    <col min="7" max="7" width="22.140625" style="34" customWidth="1"/>
    <col min="8" max="8" width="9" style="34" customWidth="1"/>
    <col min="9" max="9" width="17.85546875" style="34" customWidth="1"/>
    <col min="10" max="16384" width="9" style="34"/>
  </cols>
  <sheetData>
    <row r="1" spans="2:7" ht="10.9" customHeight="1" x14ac:dyDescent="0.35">
      <c r="B1" s="86"/>
      <c r="C1" s="86"/>
      <c r="D1" s="87"/>
      <c r="E1" s="86"/>
      <c r="F1" s="88"/>
    </row>
    <row r="2" spans="2:7" ht="25.5" customHeight="1" x14ac:dyDescent="0.35">
      <c r="B2" s="36" t="s">
        <v>63</v>
      </c>
      <c r="C2" s="36"/>
      <c r="D2" s="89"/>
      <c r="F2" s="90"/>
      <c r="G2" s="91"/>
    </row>
    <row r="3" spans="2:7" x14ac:dyDescent="0.35">
      <c r="D3" s="92" t="s">
        <v>64</v>
      </c>
      <c r="E3" s="36"/>
      <c r="F3" s="93"/>
    </row>
    <row r="4" spans="2:7" ht="21.75" customHeight="1" x14ac:dyDescent="0.35">
      <c r="B4" s="36" t="s">
        <v>166</v>
      </c>
      <c r="C4" s="36"/>
      <c r="D4" s="94"/>
    </row>
    <row r="5" spans="2:7" ht="21" customHeight="1" x14ac:dyDescent="0.35">
      <c r="D5" s="92" t="s">
        <v>65</v>
      </c>
      <c r="F5" s="36"/>
    </row>
    <row r="6" spans="2:7" ht="6.6" customHeight="1" x14ac:dyDescent="0.35">
      <c r="B6" s="86"/>
      <c r="C6" s="86"/>
      <c r="D6" s="96"/>
      <c r="E6" s="86"/>
      <c r="F6" s="97"/>
      <c r="G6" s="86"/>
    </row>
    <row r="7" spans="2:7" ht="23.25" customHeight="1" x14ac:dyDescent="0.35">
      <c r="B7" s="34" t="s">
        <v>708</v>
      </c>
      <c r="E7" s="98"/>
      <c r="F7" s="99">
        <v>2893135.07</v>
      </c>
    </row>
    <row r="8" spans="2:7" ht="24" customHeight="1" x14ac:dyDescent="0.35">
      <c r="B8" s="36" t="s">
        <v>253</v>
      </c>
      <c r="E8" s="64"/>
      <c r="F8" s="100">
        <v>0</v>
      </c>
    </row>
    <row r="9" spans="2:7" ht="21.75" customHeight="1" x14ac:dyDescent="0.35">
      <c r="B9" s="35" t="s">
        <v>252</v>
      </c>
      <c r="C9" s="101" t="s">
        <v>30</v>
      </c>
      <c r="D9" s="102" t="s">
        <v>1</v>
      </c>
      <c r="E9" s="64"/>
      <c r="F9" s="100"/>
    </row>
    <row r="10" spans="2:7" ht="21.75" customHeight="1" x14ac:dyDescent="0.35">
      <c r="B10" s="103"/>
      <c r="C10" s="104"/>
      <c r="E10" s="64"/>
      <c r="F10" s="82"/>
    </row>
    <row r="11" spans="2:7" ht="21.75" customHeight="1" x14ac:dyDescent="0.35">
      <c r="B11" s="103"/>
      <c r="C11" s="104"/>
      <c r="E11" s="64"/>
      <c r="F11" s="82"/>
    </row>
    <row r="12" spans="2:7" x14ac:dyDescent="0.35">
      <c r="B12" s="36" t="s">
        <v>31</v>
      </c>
      <c r="E12" s="64"/>
      <c r="F12" s="100"/>
    </row>
    <row r="13" spans="2:7" x14ac:dyDescent="0.35">
      <c r="B13" s="101" t="s">
        <v>7</v>
      </c>
      <c r="C13" s="101" t="s">
        <v>0</v>
      </c>
      <c r="D13" s="106" t="s">
        <v>1</v>
      </c>
      <c r="E13" s="64"/>
      <c r="F13" s="100"/>
    </row>
    <row r="14" spans="2:7" x14ac:dyDescent="0.35">
      <c r="B14" s="530">
        <v>241699</v>
      </c>
      <c r="C14" s="615">
        <v>25729549</v>
      </c>
      <c r="D14" s="458">
        <v>4259.08</v>
      </c>
      <c r="E14" s="64"/>
      <c r="F14" s="105">
        <v>4259.08</v>
      </c>
    </row>
    <row r="15" spans="2:7" x14ac:dyDescent="0.35">
      <c r="B15" s="530"/>
      <c r="C15" s="576"/>
      <c r="D15" s="458"/>
      <c r="E15" s="64"/>
      <c r="F15" s="105"/>
    </row>
    <row r="16" spans="2:7" x14ac:dyDescent="0.35">
      <c r="B16" s="530"/>
      <c r="C16" s="529"/>
      <c r="D16" s="458"/>
      <c r="E16" s="64"/>
      <c r="F16" s="105"/>
      <c r="G16" s="34" t="s">
        <v>622</v>
      </c>
    </row>
    <row r="17" spans="2:9" x14ac:dyDescent="0.35">
      <c r="B17" s="530"/>
      <c r="C17" s="592"/>
      <c r="D17" s="458"/>
      <c r="E17" s="64"/>
      <c r="F17" s="105"/>
    </row>
    <row r="18" spans="2:9" x14ac:dyDescent="0.35">
      <c r="B18" s="530"/>
      <c r="C18" s="592"/>
      <c r="D18" s="458"/>
      <c r="E18" s="64"/>
      <c r="F18" s="105"/>
    </row>
    <row r="19" spans="2:9" x14ac:dyDescent="0.35">
      <c r="B19" s="530"/>
      <c r="C19" s="592"/>
      <c r="D19" s="458"/>
      <c r="E19" s="64"/>
      <c r="F19" s="105"/>
    </row>
    <row r="20" spans="2:9" x14ac:dyDescent="0.35">
      <c r="B20" s="530"/>
      <c r="C20" s="592"/>
      <c r="D20" s="458"/>
      <c r="E20" s="64"/>
      <c r="F20" s="105"/>
    </row>
    <row r="21" spans="2:9" s="108" customFormat="1" x14ac:dyDescent="0.35">
      <c r="B21" s="530"/>
      <c r="C21" s="592"/>
      <c r="D21" s="458"/>
      <c r="E21" s="64"/>
      <c r="F21" s="105"/>
      <c r="G21" s="34"/>
      <c r="I21" s="457">
        <f>งบทดลอง53!C9</f>
        <v>2888875.99</v>
      </c>
    </row>
    <row r="22" spans="2:9" s="108" customFormat="1" x14ac:dyDescent="0.35">
      <c r="B22" s="530"/>
      <c r="C22" s="592"/>
      <c r="D22" s="458"/>
      <c r="E22" s="64"/>
      <c r="F22" s="105"/>
      <c r="G22" s="34"/>
      <c r="I22" s="457"/>
    </row>
    <row r="23" spans="2:9" s="108" customFormat="1" x14ac:dyDescent="0.35">
      <c r="B23" s="530"/>
      <c r="C23" s="592"/>
      <c r="D23" s="458"/>
      <c r="E23" s="64"/>
      <c r="F23" s="78"/>
      <c r="G23" s="34"/>
      <c r="I23" s="457"/>
    </row>
    <row r="24" spans="2:9" s="108" customFormat="1" x14ac:dyDescent="0.35">
      <c r="B24" s="530"/>
      <c r="C24" s="615"/>
      <c r="D24" s="458"/>
      <c r="E24" s="64"/>
      <c r="F24" s="78"/>
      <c r="G24" s="34"/>
      <c r="I24" s="457"/>
    </row>
    <row r="25" spans="2:9" s="108" customFormat="1" x14ac:dyDescent="0.35">
      <c r="B25" s="530"/>
      <c r="C25" s="615"/>
      <c r="D25" s="458"/>
      <c r="E25" s="64"/>
      <c r="F25" s="78"/>
      <c r="G25" s="34"/>
      <c r="I25" s="457"/>
    </row>
    <row r="26" spans="2:9" s="108" customFormat="1" x14ac:dyDescent="0.35">
      <c r="B26" s="530"/>
      <c r="C26" s="615"/>
      <c r="D26" s="458"/>
      <c r="E26" s="64"/>
      <c r="F26" s="78"/>
      <c r="G26" s="34"/>
      <c r="I26" s="457"/>
    </row>
    <row r="27" spans="2:9" s="108" customFormat="1" x14ac:dyDescent="0.35">
      <c r="B27" s="36" t="s">
        <v>185</v>
      </c>
      <c r="C27" s="35"/>
      <c r="D27" s="27"/>
      <c r="E27" s="64"/>
      <c r="F27" s="78"/>
      <c r="G27" s="34"/>
    </row>
    <row r="28" spans="2:9" x14ac:dyDescent="0.35">
      <c r="B28" s="67"/>
      <c r="C28" s="67"/>
      <c r="D28" s="27">
        <v>0</v>
      </c>
      <c r="E28" s="64"/>
      <c r="F28" s="110">
        <v>0</v>
      </c>
      <c r="I28" s="9"/>
    </row>
    <row r="29" spans="2:9" x14ac:dyDescent="0.35">
      <c r="B29" s="36"/>
      <c r="E29" s="64"/>
      <c r="F29" s="110"/>
      <c r="I29" s="27"/>
    </row>
    <row r="30" spans="2:9" x14ac:dyDescent="0.35">
      <c r="E30" s="64"/>
      <c r="F30" s="110"/>
    </row>
    <row r="31" spans="2:9" x14ac:dyDescent="0.35">
      <c r="E31" s="64"/>
      <c r="F31" s="110"/>
      <c r="I31" s="66"/>
    </row>
    <row r="32" spans="2:9" x14ac:dyDescent="0.35">
      <c r="B32" s="34" t="s">
        <v>724</v>
      </c>
      <c r="D32" s="111"/>
      <c r="E32" s="64"/>
      <c r="F32" s="84">
        <f>F7+F10-SUM(F14:F30)+F30</f>
        <v>2888875.9899999998</v>
      </c>
      <c r="I32" s="66">
        <f>SUM(I21-F32)</f>
        <v>4.6566128730773926E-10</v>
      </c>
    </row>
    <row r="33" spans="2:9" ht="18" customHeight="1" x14ac:dyDescent="0.35">
      <c r="E33" s="112"/>
      <c r="F33" s="97"/>
      <c r="G33" s="86"/>
    </row>
    <row r="34" spans="2:9" ht="21" customHeight="1" x14ac:dyDescent="0.35">
      <c r="B34" s="91" t="s">
        <v>32</v>
      </c>
      <c r="C34" s="91"/>
      <c r="D34" s="113"/>
      <c r="E34" s="98" t="s">
        <v>33</v>
      </c>
      <c r="F34" s="88"/>
    </row>
    <row r="35" spans="2:9" x14ac:dyDescent="0.35">
      <c r="B35" s="65" t="s">
        <v>189</v>
      </c>
      <c r="C35" s="65"/>
      <c r="D35" s="114"/>
      <c r="E35" s="64" t="s">
        <v>585</v>
      </c>
      <c r="F35" s="88"/>
      <c r="I35" s="27"/>
    </row>
    <row r="36" spans="2:9" x14ac:dyDescent="0.35">
      <c r="B36" s="65" t="s">
        <v>400</v>
      </c>
      <c r="C36" s="65"/>
      <c r="D36" s="114"/>
      <c r="E36" s="64" t="s">
        <v>265</v>
      </c>
      <c r="F36" s="88"/>
      <c r="I36" s="66"/>
    </row>
    <row r="37" spans="2:9" x14ac:dyDescent="0.35">
      <c r="B37" s="65" t="s">
        <v>401</v>
      </c>
      <c r="C37" s="65"/>
      <c r="D37" s="114"/>
      <c r="E37" s="64" t="s">
        <v>268</v>
      </c>
      <c r="F37" s="88"/>
    </row>
    <row r="38" spans="2:9" x14ac:dyDescent="0.35">
      <c r="B38" s="65" t="s">
        <v>725</v>
      </c>
      <c r="C38" s="65"/>
      <c r="D38" s="114"/>
      <c r="E38" s="64" t="str">
        <f>B38</f>
        <v>วันที่  31  ตุลาคม  2561</v>
      </c>
      <c r="F38" s="88"/>
    </row>
    <row r="39" spans="2:9" x14ac:dyDescent="0.35">
      <c r="B39" s="86"/>
      <c r="C39" s="86"/>
      <c r="D39" s="87"/>
      <c r="E39" s="112"/>
      <c r="F39" s="97"/>
      <c r="G39" s="86"/>
    </row>
    <row r="203" spans="4:12" x14ac:dyDescent="0.35">
      <c r="D203" s="34"/>
      <c r="F203" s="34"/>
      <c r="L203" s="34">
        <v>0</v>
      </c>
    </row>
  </sheetData>
  <pageMargins left="0" right="0" top="0" bottom="0" header="3.937007874015748E-2" footer="0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M206"/>
  <sheetViews>
    <sheetView zoomScaleNormal="100" workbookViewId="0">
      <selection activeCell="E38" sqref="E38"/>
    </sheetView>
  </sheetViews>
  <sheetFormatPr defaultColWidth="9" defaultRowHeight="21" x14ac:dyDescent="0.35"/>
  <cols>
    <col min="1" max="1" width="2.42578125" style="34" customWidth="1"/>
    <col min="2" max="2" width="18.7109375" style="34" customWidth="1"/>
    <col min="3" max="3" width="20.85546875" style="34" customWidth="1"/>
    <col min="4" max="4" width="14.28515625" style="27" customWidth="1"/>
    <col min="5" max="5" width="16" style="34" customWidth="1"/>
    <col min="6" max="6" width="18.7109375" style="95" customWidth="1"/>
    <col min="7" max="7" width="11.28515625" style="34" customWidth="1"/>
    <col min="8" max="8" width="9.5703125" style="27" bestFit="1" customWidth="1"/>
    <col min="9" max="9" width="9" style="34" customWidth="1"/>
    <col min="10" max="10" width="17.85546875" style="34" customWidth="1"/>
    <col min="11" max="16384" width="9" style="34"/>
  </cols>
  <sheetData>
    <row r="1" spans="2:7" ht="10.9" customHeight="1" x14ac:dyDescent="0.35">
      <c r="B1" s="86"/>
      <c r="C1" s="86"/>
      <c r="D1" s="87"/>
      <c r="E1" s="86"/>
      <c r="F1" s="88"/>
    </row>
    <row r="2" spans="2:7" ht="25.5" customHeight="1" x14ac:dyDescent="0.35">
      <c r="B2" s="36" t="s">
        <v>63</v>
      </c>
      <c r="C2" s="36"/>
      <c r="D2" s="89"/>
      <c r="F2" s="90"/>
      <c r="G2" s="91"/>
    </row>
    <row r="3" spans="2:7" x14ac:dyDescent="0.35">
      <c r="D3" s="92" t="s">
        <v>64</v>
      </c>
      <c r="E3" s="36"/>
      <c r="F3" s="93"/>
    </row>
    <row r="4" spans="2:7" ht="21.75" customHeight="1" x14ac:dyDescent="0.35">
      <c r="B4" s="36" t="s">
        <v>217</v>
      </c>
      <c r="C4" s="36"/>
      <c r="D4" s="94"/>
    </row>
    <row r="5" spans="2:7" ht="21" customHeight="1" x14ac:dyDescent="0.35">
      <c r="D5" s="92" t="s">
        <v>218</v>
      </c>
      <c r="E5" s="36"/>
      <c r="F5" s="93"/>
    </row>
    <row r="6" spans="2:7" ht="6.6" customHeight="1" x14ac:dyDescent="0.35">
      <c r="B6" s="86"/>
      <c r="C6" s="86"/>
      <c r="D6" s="96"/>
      <c r="E6" s="86"/>
      <c r="F6" s="97"/>
      <c r="G6" s="86"/>
    </row>
    <row r="7" spans="2:7" ht="23.25" customHeight="1" x14ac:dyDescent="0.35">
      <c r="B7" s="34" t="s">
        <v>654</v>
      </c>
      <c r="E7" s="98"/>
      <c r="F7" s="99">
        <v>0</v>
      </c>
    </row>
    <row r="8" spans="2:7" ht="25.5" customHeight="1" x14ac:dyDescent="0.35">
      <c r="B8" s="36" t="s">
        <v>253</v>
      </c>
      <c r="E8" s="64"/>
      <c r="F8" s="100"/>
    </row>
    <row r="9" spans="2:7" ht="21.75" customHeight="1" x14ac:dyDescent="0.35">
      <c r="B9" s="35" t="s">
        <v>252</v>
      </c>
      <c r="C9" s="101" t="s">
        <v>30</v>
      </c>
      <c r="D9" s="102" t="s">
        <v>1</v>
      </c>
      <c r="E9" s="64"/>
      <c r="F9" s="100"/>
    </row>
    <row r="10" spans="2:7" ht="21.75" customHeight="1" x14ac:dyDescent="0.35">
      <c r="B10" s="103"/>
      <c r="C10" s="104"/>
      <c r="E10" s="64"/>
      <c r="F10" s="105"/>
    </row>
    <row r="11" spans="2:7" x14ac:dyDescent="0.35">
      <c r="B11" s="36" t="s">
        <v>31</v>
      </c>
      <c r="E11" s="64"/>
      <c r="F11" s="100"/>
    </row>
    <row r="12" spans="2:7" x14ac:dyDescent="0.35">
      <c r="B12" s="101" t="s">
        <v>7</v>
      </c>
      <c r="C12" s="101" t="s">
        <v>0</v>
      </c>
      <c r="D12" s="106" t="s">
        <v>1</v>
      </c>
      <c r="E12" s="64"/>
      <c r="F12" s="100"/>
    </row>
    <row r="13" spans="2:7" x14ac:dyDescent="0.35">
      <c r="B13" s="101"/>
      <c r="C13" s="101"/>
      <c r="D13" s="106"/>
      <c r="E13" s="64"/>
      <c r="F13" s="100"/>
    </row>
    <row r="14" spans="2:7" x14ac:dyDescent="0.35">
      <c r="B14" s="103"/>
      <c r="C14" s="37"/>
      <c r="D14" s="28"/>
      <c r="E14" s="64"/>
      <c r="F14" s="105"/>
    </row>
    <row r="15" spans="2:7" x14ac:dyDescent="0.35">
      <c r="B15" s="103"/>
      <c r="C15" s="37"/>
      <c r="D15" s="28"/>
      <c r="E15" s="64"/>
      <c r="F15" s="105"/>
    </row>
    <row r="16" spans="2:7" x14ac:dyDescent="0.35">
      <c r="B16" s="103"/>
      <c r="C16" s="37"/>
      <c r="D16" s="28"/>
      <c r="E16" s="64"/>
      <c r="F16" s="105"/>
    </row>
    <row r="17" spans="2:10" x14ac:dyDescent="0.35">
      <c r="B17" s="103"/>
      <c r="C17" s="37"/>
      <c r="D17" s="28"/>
      <c r="E17" s="64"/>
      <c r="F17" s="105"/>
    </row>
    <row r="18" spans="2:10" s="108" customFormat="1" x14ac:dyDescent="0.35">
      <c r="B18" s="103"/>
      <c r="C18" s="37"/>
      <c r="D18" s="27"/>
      <c r="E18" s="64"/>
      <c r="F18" s="105"/>
      <c r="G18" s="34"/>
      <c r="H18" s="107"/>
    </row>
    <row r="19" spans="2:10" s="108" customFormat="1" x14ac:dyDescent="0.35">
      <c r="B19" s="103"/>
      <c r="C19" s="37"/>
      <c r="D19" s="28"/>
      <c r="E19" s="64"/>
      <c r="F19" s="105"/>
      <c r="G19" s="34"/>
      <c r="H19" s="107"/>
    </row>
    <row r="20" spans="2:10" s="108" customFormat="1" x14ac:dyDescent="0.35">
      <c r="B20" s="103"/>
      <c r="C20" s="35"/>
      <c r="D20" s="27"/>
      <c r="E20" s="64"/>
      <c r="F20" s="105"/>
      <c r="G20" s="34"/>
      <c r="H20" s="107"/>
    </row>
    <row r="21" spans="2:10" s="108" customFormat="1" x14ac:dyDescent="0.35">
      <c r="B21" s="103"/>
      <c r="C21" s="35"/>
      <c r="D21" s="27"/>
      <c r="E21" s="64"/>
      <c r="F21" s="105"/>
      <c r="G21" s="34"/>
      <c r="H21" s="107"/>
    </row>
    <row r="22" spans="2:10" s="108" customFormat="1" x14ac:dyDescent="0.35">
      <c r="B22" s="103"/>
      <c r="C22" s="35"/>
      <c r="D22" s="27"/>
      <c r="E22" s="64"/>
      <c r="F22" s="105"/>
      <c r="G22" s="34"/>
      <c r="H22" s="107"/>
    </row>
    <row r="23" spans="2:10" s="108" customFormat="1" x14ac:dyDescent="0.35">
      <c r="B23" s="103"/>
      <c r="C23" s="35"/>
      <c r="D23" s="27"/>
      <c r="E23" s="64"/>
      <c r="F23" s="105"/>
      <c r="G23" s="34"/>
      <c r="H23" s="107"/>
    </row>
    <row r="24" spans="2:10" s="108" customFormat="1" x14ac:dyDescent="0.35">
      <c r="B24" s="103"/>
      <c r="C24" s="35"/>
      <c r="D24" s="27"/>
      <c r="E24" s="64"/>
      <c r="F24" s="105"/>
      <c r="G24" s="34"/>
      <c r="H24" s="107"/>
    </row>
    <row r="25" spans="2:10" s="108" customFormat="1" x14ac:dyDescent="0.35">
      <c r="B25" s="103"/>
      <c r="C25" s="35"/>
      <c r="D25" s="27"/>
      <c r="E25" s="64"/>
      <c r="F25" s="105"/>
      <c r="G25" s="34"/>
      <c r="H25" s="107"/>
    </row>
    <row r="26" spans="2:10" s="108" customFormat="1" x14ac:dyDescent="0.35">
      <c r="B26" s="103"/>
      <c r="E26" s="64"/>
      <c r="F26" s="105"/>
      <c r="G26" s="34"/>
      <c r="H26" s="107"/>
    </row>
    <row r="27" spans="2:10" s="108" customFormat="1" x14ac:dyDescent="0.35">
      <c r="B27" s="103"/>
      <c r="C27" s="35"/>
      <c r="D27" s="27"/>
      <c r="E27" s="64"/>
      <c r="F27" s="105"/>
      <c r="G27" s="34"/>
      <c r="H27" s="107"/>
    </row>
    <row r="28" spans="2:10" s="108" customFormat="1" x14ac:dyDescent="0.35">
      <c r="B28" s="36" t="s">
        <v>185</v>
      </c>
      <c r="C28" s="35"/>
      <c r="D28" s="27"/>
      <c r="E28" s="64"/>
      <c r="F28" s="109"/>
      <c r="G28" s="34"/>
      <c r="H28" s="107"/>
    </row>
    <row r="29" spans="2:10" x14ac:dyDescent="0.35">
      <c r="B29" s="67"/>
      <c r="C29" s="67"/>
      <c r="E29" s="64"/>
      <c r="F29" s="109"/>
    </row>
    <row r="30" spans="2:10" x14ac:dyDescent="0.35">
      <c r="B30" s="36" t="s">
        <v>254</v>
      </c>
      <c r="E30" s="64"/>
      <c r="F30" s="110"/>
      <c r="J30" s="27"/>
    </row>
    <row r="31" spans="2:10" x14ac:dyDescent="0.35">
      <c r="B31" s="34" t="s">
        <v>77</v>
      </c>
      <c r="E31" s="64"/>
      <c r="F31" s="110"/>
    </row>
    <row r="32" spans="2:10" x14ac:dyDescent="0.35">
      <c r="C32" s="34" t="s">
        <v>6</v>
      </c>
      <c r="E32" s="64"/>
      <c r="F32" s="110"/>
      <c r="J32" s="66"/>
    </row>
    <row r="33" spans="2:10" x14ac:dyDescent="0.35">
      <c r="B33" s="34" t="s">
        <v>655</v>
      </c>
      <c r="D33" s="111"/>
      <c r="E33" s="64"/>
      <c r="F33" s="84">
        <f>F7-SUM(F12:F27)</f>
        <v>0</v>
      </c>
    </row>
    <row r="34" spans="2:10" ht="18" customHeight="1" x14ac:dyDescent="0.35">
      <c r="E34" s="112"/>
      <c r="F34" s="97"/>
      <c r="G34" s="86"/>
    </row>
    <row r="35" spans="2:10" ht="21" customHeight="1" x14ac:dyDescent="0.35">
      <c r="B35" s="91" t="s">
        <v>32</v>
      </c>
      <c r="C35" s="91"/>
      <c r="D35" s="113"/>
      <c r="E35" s="98" t="s">
        <v>33</v>
      </c>
      <c r="F35" s="88"/>
    </row>
    <row r="36" spans="2:10" x14ac:dyDescent="0.35">
      <c r="B36" s="65" t="s">
        <v>189</v>
      </c>
      <c r="C36" s="65"/>
      <c r="D36" s="114"/>
      <c r="E36" s="64" t="s">
        <v>214</v>
      </c>
      <c r="F36" s="88"/>
      <c r="J36" s="27"/>
    </row>
    <row r="37" spans="2:10" x14ac:dyDescent="0.35">
      <c r="B37" s="65" t="s">
        <v>496</v>
      </c>
      <c r="C37" s="65"/>
      <c r="D37" s="114"/>
      <c r="E37" s="64" t="s">
        <v>267</v>
      </c>
      <c r="F37" s="88"/>
      <c r="J37" s="66"/>
    </row>
    <row r="38" spans="2:10" x14ac:dyDescent="0.35">
      <c r="B38" s="65" t="s">
        <v>498</v>
      </c>
      <c r="C38" s="65"/>
      <c r="D38" s="114"/>
      <c r="E38" s="64" t="s">
        <v>266</v>
      </c>
      <c r="F38" s="88"/>
    </row>
    <row r="39" spans="2:10" x14ac:dyDescent="0.35">
      <c r="B39" s="65" t="s">
        <v>656</v>
      </c>
      <c r="C39" s="65"/>
      <c r="D39" s="114"/>
      <c r="E39" s="64" t="str">
        <f>B39</f>
        <v>วันที่   30   กันยายน  2561</v>
      </c>
      <c r="F39" s="88"/>
    </row>
    <row r="40" spans="2:10" x14ac:dyDescent="0.35">
      <c r="B40" s="86"/>
      <c r="C40" s="86"/>
      <c r="D40" s="87"/>
      <c r="E40" s="112"/>
      <c r="F40" s="97"/>
      <c r="G40" s="86"/>
    </row>
    <row r="206" spans="13:13" x14ac:dyDescent="0.35">
      <c r="M206" s="34">
        <v>0</v>
      </c>
    </row>
  </sheetData>
  <pageMargins left="0.6" right="0" top="0.34" bottom="0.31" header="0.22" footer="0.2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I29"/>
  <sheetViews>
    <sheetView topLeftCell="A16" workbookViewId="0">
      <selection activeCell="H11" sqref="H10:H11"/>
    </sheetView>
  </sheetViews>
  <sheetFormatPr defaultColWidth="9" defaultRowHeight="21" x14ac:dyDescent="0.35"/>
  <cols>
    <col min="1" max="1" width="2.42578125" style="5" customWidth="1"/>
    <col min="2" max="2" width="15.140625" style="5" customWidth="1"/>
    <col min="3" max="3" width="20.42578125" style="5" customWidth="1"/>
    <col min="4" max="4" width="16.42578125" style="9" customWidth="1"/>
    <col min="5" max="5" width="10.42578125" style="5" customWidth="1"/>
    <col min="6" max="6" width="17.7109375" style="5" customWidth="1"/>
    <col min="7" max="7" width="8.140625" style="5" customWidth="1"/>
    <col min="8" max="8" width="9.5703125" style="9" bestFit="1" customWidth="1"/>
    <col min="9" max="16384" width="9" style="5"/>
  </cols>
  <sheetData>
    <row r="1" spans="2:7" ht="10.9" customHeight="1" x14ac:dyDescent="0.35">
      <c r="B1" s="45"/>
      <c r="C1" s="45"/>
      <c r="D1" s="33"/>
      <c r="E1" s="45"/>
      <c r="F1" s="43"/>
    </row>
    <row r="2" spans="2:7" ht="23.25" customHeight="1" x14ac:dyDescent="0.35">
      <c r="B2" s="68" t="s">
        <v>63</v>
      </c>
      <c r="C2" s="68"/>
      <c r="D2" s="69" t="s">
        <v>158</v>
      </c>
      <c r="F2" s="70"/>
      <c r="G2" s="70"/>
    </row>
    <row r="3" spans="2:7" x14ac:dyDescent="0.35">
      <c r="D3" s="69" t="s">
        <v>165</v>
      </c>
      <c r="E3" s="68"/>
      <c r="F3" s="68"/>
    </row>
    <row r="4" spans="2:7" ht="23.25" customHeight="1" x14ac:dyDescent="0.35">
      <c r="B4" s="487" t="s">
        <v>209</v>
      </c>
      <c r="C4" s="487"/>
      <c r="D4" s="195"/>
    </row>
    <row r="5" spans="2:7" ht="21" customHeight="1" x14ac:dyDescent="0.35">
      <c r="D5" s="69" t="s">
        <v>207</v>
      </c>
      <c r="E5" s="68"/>
      <c r="F5" s="68"/>
    </row>
    <row r="6" spans="2:7" ht="6.6" customHeight="1" x14ac:dyDescent="0.35">
      <c r="B6" s="45"/>
      <c r="C6" s="45"/>
      <c r="D6" s="71"/>
      <c r="E6" s="45"/>
      <c r="F6" s="45"/>
      <c r="G6" s="45"/>
    </row>
    <row r="7" spans="2:7" ht="22.5" customHeight="1" x14ac:dyDescent="0.35">
      <c r="B7" s="1" t="s">
        <v>657</v>
      </c>
      <c r="C7" s="1"/>
      <c r="D7" s="2"/>
      <c r="E7" s="7"/>
      <c r="F7" s="73">
        <v>32910324.649999999</v>
      </c>
    </row>
    <row r="8" spans="2:7" ht="20.25" customHeight="1" x14ac:dyDescent="0.35">
      <c r="B8" s="5" t="s">
        <v>159</v>
      </c>
      <c r="E8" s="51"/>
      <c r="F8" s="74"/>
    </row>
    <row r="9" spans="2:7" x14ac:dyDescent="0.35">
      <c r="B9" s="74" t="s">
        <v>255</v>
      </c>
      <c r="C9" s="75"/>
      <c r="D9" s="76" t="s">
        <v>1</v>
      </c>
      <c r="E9" s="51"/>
      <c r="F9" s="74"/>
    </row>
    <row r="10" spans="2:7" ht="23.25" customHeight="1" x14ac:dyDescent="0.35">
      <c r="B10" s="39"/>
      <c r="E10" s="51"/>
      <c r="F10" s="79">
        <v>0</v>
      </c>
    </row>
    <row r="11" spans="2:7" ht="21" customHeight="1" x14ac:dyDescent="0.35">
      <c r="B11" s="39"/>
      <c r="E11" s="51"/>
      <c r="F11" s="79">
        <v>0</v>
      </c>
    </row>
    <row r="12" spans="2:7" ht="21" customHeight="1" x14ac:dyDescent="0.35">
      <c r="B12" s="39"/>
      <c r="E12" s="51"/>
      <c r="F12" s="79">
        <f t="shared" ref="F12:F18" si="0">D12</f>
        <v>0</v>
      </c>
    </row>
    <row r="13" spans="2:7" ht="21" customHeight="1" x14ac:dyDescent="0.35">
      <c r="B13" s="39"/>
      <c r="E13" s="51"/>
      <c r="F13" s="79">
        <f t="shared" si="0"/>
        <v>0</v>
      </c>
    </row>
    <row r="14" spans="2:7" ht="21" customHeight="1" x14ac:dyDescent="0.35">
      <c r="B14" s="39"/>
      <c r="E14" s="51"/>
      <c r="F14" s="79">
        <f t="shared" si="0"/>
        <v>0</v>
      </c>
    </row>
    <row r="15" spans="2:7" ht="21" customHeight="1" x14ac:dyDescent="0.35">
      <c r="B15" s="39"/>
      <c r="E15" s="51"/>
      <c r="F15" s="79">
        <f t="shared" si="0"/>
        <v>0</v>
      </c>
    </row>
    <row r="16" spans="2:7" ht="21" customHeight="1" x14ac:dyDescent="0.35">
      <c r="B16" s="39"/>
      <c r="E16" s="51"/>
      <c r="F16" s="79">
        <f t="shared" si="0"/>
        <v>0</v>
      </c>
    </row>
    <row r="17" spans="2:9" ht="21" customHeight="1" x14ac:dyDescent="0.35">
      <c r="B17" s="39"/>
      <c r="E17" s="51"/>
      <c r="F17" s="79">
        <f t="shared" si="0"/>
        <v>0</v>
      </c>
    </row>
    <row r="18" spans="2:9" ht="21" customHeight="1" x14ac:dyDescent="0.35">
      <c r="B18" s="39"/>
      <c r="E18" s="51"/>
      <c r="F18" s="79">
        <f t="shared" si="0"/>
        <v>0</v>
      </c>
    </row>
    <row r="19" spans="2:9" x14ac:dyDescent="0.35">
      <c r="B19" s="5" t="s">
        <v>31</v>
      </c>
      <c r="E19" s="51"/>
      <c r="F19" s="74"/>
    </row>
    <row r="20" spans="2:9" s="119" customFormat="1" x14ac:dyDescent="0.35">
      <c r="B20" s="115"/>
      <c r="C20" s="74"/>
      <c r="D20" s="116"/>
      <c r="E20" s="117"/>
      <c r="F20" s="118"/>
      <c r="H20" s="116"/>
    </row>
    <row r="21" spans="2:9" x14ac:dyDescent="0.35">
      <c r="B21" s="5" t="s">
        <v>160</v>
      </c>
      <c r="E21" s="51"/>
      <c r="F21" s="74"/>
    </row>
    <row r="22" spans="2:9" x14ac:dyDescent="0.35">
      <c r="B22" s="5" t="s">
        <v>658</v>
      </c>
      <c r="E22" s="51"/>
      <c r="F22" s="84">
        <f>F7</f>
        <v>32910324.649999999</v>
      </c>
    </row>
    <row r="23" spans="2:9" ht="11.25" customHeight="1" x14ac:dyDescent="0.35">
      <c r="E23" s="58"/>
      <c r="F23" s="45"/>
      <c r="G23" s="45"/>
    </row>
    <row r="24" spans="2:9" ht="21" customHeight="1" x14ac:dyDescent="0.35">
      <c r="B24" s="70" t="s">
        <v>32</v>
      </c>
      <c r="C24" s="70"/>
      <c r="D24" s="38"/>
      <c r="E24" s="72" t="s">
        <v>33</v>
      </c>
      <c r="F24" s="43"/>
    </row>
    <row r="25" spans="2:9" x14ac:dyDescent="0.35">
      <c r="B25" s="43" t="s">
        <v>232</v>
      </c>
      <c r="C25" s="43"/>
      <c r="D25" s="8"/>
      <c r="E25" s="51" t="s">
        <v>231</v>
      </c>
      <c r="F25" s="43"/>
    </row>
    <row r="26" spans="2:9" x14ac:dyDescent="0.35">
      <c r="B26" s="43" t="s">
        <v>496</v>
      </c>
      <c r="C26" s="43"/>
      <c r="D26" s="8"/>
      <c r="E26" s="51" t="s">
        <v>263</v>
      </c>
      <c r="F26" s="43"/>
      <c r="I26" s="43"/>
    </row>
    <row r="27" spans="2:9" x14ac:dyDescent="0.35">
      <c r="B27" s="43" t="s">
        <v>497</v>
      </c>
      <c r="C27" s="43"/>
      <c r="D27" s="8"/>
      <c r="E27" s="51" t="s">
        <v>264</v>
      </c>
      <c r="F27" s="43"/>
      <c r="I27" s="43"/>
    </row>
    <row r="28" spans="2:9" x14ac:dyDescent="0.35">
      <c r="B28" s="43" t="s">
        <v>659</v>
      </c>
      <c r="C28" s="43"/>
      <c r="D28" s="8"/>
      <c r="E28" s="51" t="str">
        <f>B28</f>
        <v xml:space="preserve"> วันที่     30  กันยายน  2561</v>
      </c>
      <c r="F28" s="43"/>
    </row>
    <row r="29" spans="2:9" x14ac:dyDescent="0.35">
      <c r="B29" s="45"/>
      <c r="C29" s="45"/>
      <c r="D29" s="33"/>
      <c r="E29" s="58"/>
      <c r="F29" s="45"/>
      <c r="G29" s="45"/>
    </row>
  </sheetData>
  <pageMargins left="0.6" right="0" top="1.1200000000000001" bottom="0.84" header="0.22" footer="0.51181102362204722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2" workbookViewId="0">
      <selection activeCell="I53" sqref="I53"/>
    </sheetView>
  </sheetViews>
  <sheetFormatPr defaultRowHeight="21.75" x14ac:dyDescent="0.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2:H233"/>
  <sheetViews>
    <sheetView view="pageBreakPreview" topLeftCell="A19" zoomScale="85" zoomScaleNormal="100" zoomScaleSheetLayoutView="85" workbookViewId="0">
      <selection activeCell="P40" sqref="P40"/>
    </sheetView>
  </sheetViews>
  <sheetFormatPr defaultRowHeight="21" x14ac:dyDescent="0.35"/>
  <cols>
    <col min="1" max="1" width="9.140625" style="5"/>
    <col min="2" max="2" width="30.42578125" style="5" customWidth="1"/>
    <col min="3" max="3" width="23.42578125" style="5" customWidth="1"/>
    <col min="4" max="4" width="11.28515625" style="5" customWidth="1"/>
    <col min="5" max="5" width="16.85546875" style="5" customWidth="1"/>
    <col min="6" max="6" width="18" style="5" customWidth="1"/>
    <col min="7" max="7" width="10" style="5" customWidth="1"/>
    <col min="8" max="8" width="0.7109375" style="5" hidden="1" customWidth="1"/>
    <col min="9" max="16384" width="9.140625" style="5"/>
  </cols>
  <sheetData>
    <row r="2" spans="2:6" x14ac:dyDescent="0.35">
      <c r="B2" s="43"/>
      <c r="C2" s="43"/>
      <c r="D2" s="43"/>
      <c r="E2" s="43" t="s">
        <v>754</v>
      </c>
      <c r="F2" s="43"/>
    </row>
    <row r="3" spans="2:6" ht="23.25" x14ac:dyDescent="0.5">
      <c r="B3" s="43"/>
      <c r="C3" s="43"/>
      <c r="D3" s="43"/>
      <c r="E3" s="628" t="s">
        <v>755</v>
      </c>
      <c r="F3" s="629"/>
    </row>
    <row r="4" spans="2:6" x14ac:dyDescent="0.35">
      <c r="B4" s="44" t="s">
        <v>194</v>
      </c>
      <c r="C4" s="628"/>
      <c r="D4" s="628"/>
      <c r="E4" s="44"/>
      <c r="F4" s="41"/>
    </row>
    <row r="5" spans="2:6" x14ac:dyDescent="0.35">
      <c r="B5" s="41" t="s">
        <v>195</v>
      </c>
      <c r="C5" s="41"/>
      <c r="D5" s="41"/>
      <c r="E5" s="45"/>
      <c r="F5" s="45"/>
    </row>
    <row r="6" spans="2:6" x14ac:dyDescent="0.35">
      <c r="B6" s="210" t="s">
        <v>12</v>
      </c>
      <c r="C6" s="211"/>
      <c r="D6" s="211" t="s">
        <v>13</v>
      </c>
      <c r="E6" s="23" t="s">
        <v>8</v>
      </c>
      <c r="F6" s="23" t="s">
        <v>9</v>
      </c>
    </row>
    <row r="7" spans="2:6" x14ac:dyDescent="0.35">
      <c r="B7" s="565" t="s">
        <v>726</v>
      </c>
      <c r="C7" s="566"/>
      <c r="D7" s="48">
        <v>111203</v>
      </c>
      <c r="E7" s="49">
        <v>32910324.649999999</v>
      </c>
      <c r="F7" s="49"/>
    </row>
    <row r="8" spans="2:6" x14ac:dyDescent="0.35">
      <c r="B8" s="567" t="s">
        <v>727</v>
      </c>
      <c r="C8" s="568"/>
      <c r="D8" s="48">
        <v>111201</v>
      </c>
      <c r="E8" s="49">
        <v>3951314.51</v>
      </c>
      <c r="F8" s="49"/>
    </row>
    <row r="9" spans="2:6" x14ac:dyDescent="0.35">
      <c r="B9" s="638" t="s">
        <v>728</v>
      </c>
      <c r="C9" s="639"/>
      <c r="D9" s="48"/>
      <c r="E9" s="49">
        <v>1031308.04</v>
      </c>
      <c r="F9" s="49"/>
    </row>
    <row r="10" spans="2:6" x14ac:dyDescent="0.35">
      <c r="B10" s="638" t="s">
        <v>729</v>
      </c>
      <c r="C10" s="639"/>
      <c r="D10" s="48">
        <v>113500</v>
      </c>
      <c r="E10" s="49">
        <v>2921815</v>
      </c>
      <c r="F10" s="49"/>
    </row>
    <row r="11" spans="2:6" x14ac:dyDescent="0.35">
      <c r="B11" s="567" t="s">
        <v>730</v>
      </c>
      <c r="C11" s="568"/>
      <c r="D11" s="48">
        <v>1104200</v>
      </c>
      <c r="E11" s="49">
        <v>25000</v>
      </c>
      <c r="F11" s="49"/>
    </row>
    <row r="12" spans="2:6" x14ac:dyDescent="0.35">
      <c r="B12" s="567"/>
      <c r="C12" s="568"/>
      <c r="D12" s="48"/>
      <c r="E12" s="49"/>
      <c r="F12" s="49"/>
    </row>
    <row r="13" spans="2:6" x14ac:dyDescent="0.35">
      <c r="B13" s="46"/>
      <c r="C13" s="47"/>
      <c r="D13" s="48"/>
      <c r="E13" s="49"/>
      <c r="F13" s="49"/>
    </row>
    <row r="14" spans="2:6" x14ac:dyDescent="0.35">
      <c r="B14" s="567" t="s">
        <v>731</v>
      </c>
      <c r="C14" s="568"/>
      <c r="D14" s="48">
        <v>400000</v>
      </c>
      <c r="E14" s="49"/>
      <c r="F14" s="637">
        <v>253300.99</v>
      </c>
    </row>
    <row r="15" spans="2:6" x14ac:dyDescent="0.35">
      <c r="B15" s="51" t="s">
        <v>732</v>
      </c>
      <c r="C15" s="47"/>
      <c r="D15" s="48">
        <v>215000</v>
      </c>
      <c r="E15" s="49"/>
      <c r="F15" s="49">
        <v>3909901.24</v>
      </c>
    </row>
    <row r="16" spans="2:6" x14ac:dyDescent="0.35">
      <c r="B16" s="51" t="s">
        <v>733</v>
      </c>
      <c r="C16" s="47"/>
      <c r="D16" s="48">
        <v>211000</v>
      </c>
      <c r="E16" s="49"/>
      <c r="F16" s="49">
        <v>1056308.04</v>
      </c>
    </row>
    <row r="17" spans="2:6" x14ac:dyDescent="0.35">
      <c r="B17" s="51" t="s">
        <v>734</v>
      </c>
      <c r="C17" s="43"/>
      <c r="D17" s="54">
        <v>310000</v>
      </c>
      <c r="E17" s="49"/>
      <c r="F17" s="49">
        <v>22369692.370000001</v>
      </c>
    </row>
    <row r="18" spans="2:6" x14ac:dyDescent="0.35">
      <c r="B18" s="51" t="s">
        <v>765</v>
      </c>
      <c r="D18" s="640">
        <v>320000</v>
      </c>
      <c r="E18" s="52"/>
      <c r="F18" s="619">
        <v>13250559.560000001</v>
      </c>
    </row>
    <row r="19" spans="2:6" x14ac:dyDescent="0.35">
      <c r="B19" s="53"/>
      <c r="C19" s="47"/>
      <c r="D19" s="48"/>
      <c r="E19" s="49"/>
      <c r="F19" s="49"/>
    </row>
    <row r="20" spans="2:6" x14ac:dyDescent="0.35">
      <c r="B20" s="51"/>
      <c r="D20" s="54"/>
      <c r="E20" s="52"/>
      <c r="F20" s="49"/>
    </row>
    <row r="21" spans="2:6" x14ac:dyDescent="0.35">
      <c r="B21" s="51"/>
      <c r="C21" s="47"/>
      <c r="D21" s="48"/>
      <c r="E21" s="49"/>
      <c r="F21" s="49"/>
    </row>
    <row r="22" spans="2:6" x14ac:dyDescent="0.35">
      <c r="B22" s="55"/>
      <c r="C22" s="47"/>
      <c r="D22" s="48"/>
      <c r="E22" s="56"/>
      <c r="F22" s="56"/>
    </row>
    <row r="23" spans="2:6" ht="21.75" thickBot="1" x14ac:dyDescent="0.4">
      <c r="B23" s="51"/>
      <c r="C23" s="47"/>
      <c r="D23" s="48"/>
      <c r="E23" s="57">
        <f>SUM(E7:E22)</f>
        <v>40839762.199999996</v>
      </c>
      <c r="F23" s="57">
        <f>SUM(F7:F22)</f>
        <v>40839762.200000003</v>
      </c>
    </row>
    <row r="24" spans="2:6" ht="21.75" thickTop="1" x14ac:dyDescent="0.35">
      <c r="B24" s="51"/>
      <c r="C24" s="47"/>
      <c r="D24" s="48"/>
      <c r="E24" s="49"/>
      <c r="F24" s="49"/>
    </row>
    <row r="25" spans="2:6" x14ac:dyDescent="0.35">
      <c r="B25" s="51"/>
      <c r="C25" s="47"/>
      <c r="D25" s="48"/>
      <c r="E25" s="49"/>
      <c r="F25" s="49"/>
    </row>
    <row r="26" spans="2:6" x14ac:dyDescent="0.35">
      <c r="B26" s="58"/>
      <c r="C26" s="59"/>
      <c r="D26" s="60"/>
      <c r="E26" s="56"/>
      <c r="F26" s="56"/>
    </row>
    <row r="27" spans="2:6" x14ac:dyDescent="0.35">
      <c r="B27" s="203" t="s">
        <v>246</v>
      </c>
      <c r="C27" s="70"/>
      <c r="D27" s="70"/>
      <c r="E27" s="70"/>
      <c r="F27" s="204"/>
    </row>
    <row r="28" spans="2:6" x14ac:dyDescent="0.35">
      <c r="B28" s="205" t="s">
        <v>766</v>
      </c>
      <c r="C28" s="45"/>
      <c r="D28" s="45"/>
      <c r="E28" s="45"/>
      <c r="F28" s="59"/>
    </row>
    <row r="29" spans="2:6" x14ac:dyDescent="0.35">
      <c r="B29" s="43"/>
      <c r="C29" s="43"/>
      <c r="D29" s="43"/>
      <c r="E29" s="43"/>
      <c r="F29" s="43"/>
    </row>
    <row r="30" spans="2:6" x14ac:dyDescent="0.35">
      <c r="B30" s="61"/>
      <c r="C30" s="43"/>
      <c r="D30" s="43"/>
      <c r="E30" s="43"/>
      <c r="F30" s="43"/>
    </row>
    <row r="31" spans="2:6" x14ac:dyDescent="0.35">
      <c r="B31" s="61" t="s">
        <v>736</v>
      </c>
      <c r="C31" s="43"/>
      <c r="D31" s="43"/>
      <c r="E31" s="43"/>
      <c r="F31" s="43"/>
    </row>
    <row r="32" spans="2:6" x14ac:dyDescent="0.35">
      <c r="B32" s="61"/>
      <c r="C32" s="43" t="s">
        <v>371</v>
      </c>
      <c r="D32" s="43"/>
      <c r="E32" s="43"/>
      <c r="F32" s="43"/>
    </row>
    <row r="33" spans="2:6" x14ac:dyDescent="0.35">
      <c r="B33" s="61"/>
      <c r="C33" s="43" t="s">
        <v>737</v>
      </c>
      <c r="D33" s="43"/>
      <c r="E33" s="43"/>
      <c r="F33" s="43"/>
    </row>
    <row r="34" spans="2:6" x14ac:dyDescent="0.35">
      <c r="B34" s="43" t="s">
        <v>286</v>
      </c>
      <c r="C34" s="43"/>
      <c r="D34" s="43"/>
      <c r="E34" s="43"/>
      <c r="F34" s="43"/>
    </row>
    <row r="35" spans="2:6" x14ac:dyDescent="0.35">
      <c r="B35" s="43"/>
      <c r="C35" s="43"/>
      <c r="D35" s="43"/>
      <c r="E35" s="43"/>
      <c r="F35" s="43"/>
    </row>
    <row r="36" spans="2:6" x14ac:dyDescent="0.35">
      <c r="B36" s="693" t="s">
        <v>735</v>
      </c>
      <c r="C36" s="693"/>
      <c r="D36" s="693"/>
      <c r="E36" s="693"/>
      <c r="F36" s="569"/>
    </row>
    <row r="37" spans="2:6" x14ac:dyDescent="0.35">
      <c r="B37" s="631"/>
      <c r="C37" s="630" t="s">
        <v>284</v>
      </c>
      <c r="D37" s="630"/>
      <c r="E37" s="40"/>
      <c r="F37" s="40"/>
    </row>
    <row r="38" spans="2:6" ht="24" x14ac:dyDescent="0.35">
      <c r="B38" s="631"/>
      <c r="C38" s="630" t="s">
        <v>285</v>
      </c>
      <c r="D38" s="630"/>
      <c r="E38" s="570"/>
      <c r="F38" s="571"/>
    </row>
    <row r="39" spans="2:6" ht="24" x14ac:dyDescent="0.35">
      <c r="B39" s="631"/>
      <c r="C39" s="630"/>
      <c r="D39" s="630"/>
      <c r="E39" s="570"/>
      <c r="F39" s="571"/>
    </row>
    <row r="40" spans="2:6" x14ac:dyDescent="0.35">
      <c r="B40" s="43"/>
      <c r="C40" s="43"/>
      <c r="D40" s="43"/>
      <c r="E40" s="43"/>
      <c r="F40" s="43"/>
    </row>
    <row r="41" spans="2:6" x14ac:dyDescent="0.35">
      <c r="B41" s="43"/>
      <c r="C41" s="43"/>
      <c r="D41" s="43"/>
      <c r="E41" s="43" t="s">
        <v>590</v>
      </c>
      <c r="F41" s="43"/>
    </row>
    <row r="42" spans="2:6" ht="23.25" x14ac:dyDescent="0.5">
      <c r="B42" s="43"/>
      <c r="C42" s="43"/>
      <c r="D42" s="43"/>
      <c r="E42" s="628" t="s">
        <v>705</v>
      </c>
      <c r="F42" s="629"/>
    </row>
    <row r="43" spans="2:6" x14ac:dyDescent="0.35">
      <c r="B43" s="44" t="s">
        <v>194</v>
      </c>
      <c r="C43" s="628"/>
      <c r="D43" s="628"/>
      <c r="E43" s="44"/>
      <c r="F43" s="41"/>
    </row>
    <row r="44" spans="2:6" ht="24" x14ac:dyDescent="0.35">
      <c r="B44" s="41" t="s">
        <v>195</v>
      </c>
      <c r="C44" s="630"/>
      <c r="D44" s="630"/>
      <c r="E44" s="570"/>
      <c r="F44" s="571"/>
    </row>
    <row r="45" spans="2:6" x14ac:dyDescent="0.35">
      <c r="B45" s="210" t="s">
        <v>12</v>
      </c>
      <c r="C45" s="211"/>
      <c r="D45" s="211" t="s">
        <v>13</v>
      </c>
      <c r="E45" s="23" t="s">
        <v>8</v>
      </c>
      <c r="F45" s="23" t="s">
        <v>9</v>
      </c>
    </row>
    <row r="46" spans="2:6" x14ac:dyDescent="0.35">
      <c r="B46" s="565" t="s">
        <v>591</v>
      </c>
      <c r="C46" s="566"/>
      <c r="D46" s="48">
        <v>111203</v>
      </c>
      <c r="E46" s="49">
        <v>5823089.0199999996</v>
      </c>
      <c r="F46" s="49"/>
    </row>
    <row r="47" spans="2:6" x14ac:dyDescent="0.35">
      <c r="B47" s="46"/>
      <c r="C47" s="47"/>
      <c r="D47" s="48"/>
      <c r="E47" s="49"/>
      <c r="F47" s="49"/>
    </row>
    <row r="48" spans="2:6" x14ac:dyDescent="0.35">
      <c r="B48" s="567" t="s">
        <v>592</v>
      </c>
      <c r="C48" s="568"/>
      <c r="D48" s="48">
        <v>111201</v>
      </c>
      <c r="E48" s="49"/>
      <c r="F48" s="49">
        <v>5823089.0199999996</v>
      </c>
    </row>
    <row r="49" spans="2:6" x14ac:dyDescent="0.35">
      <c r="B49" s="51"/>
      <c r="C49" s="47"/>
      <c r="D49" s="48"/>
      <c r="E49" s="49"/>
      <c r="F49" s="49"/>
    </row>
    <row r="50" spans="2:6" x14ac:dyDescent="0.35">
      <c r="B50" s="51"/>
      <c r="C50" s="47"/>
      <c r="D50" s="48"/>
      <c r="E50" s="49"/>
      <c r="F50" s="49"/>
    </row>
    <row r="51" spans="2:6" x14ac:dyDescent="0.35">
      <c r="B51" s="51"/>
      <c r="C51" s="43"/>
      <c r="D51" s="54"/>
      <c r="E51" s="49"/>
      <c r="F51" s="49"/>
    </row>
    <row r="52" spans="2:6" x14ac:dyDescent="0.35">
      <c r="B52" s="51"/>
      <c r="D52" s="52"/>
      <c r="E52" s="52"/>
      <c r="F52" s="52"/>
    </row>
    <row r="53" spans="2:6" x14ac:dyDescent="0.35">
      <c r="B53" s="53"/>
      <c r="C53" s="47"/>
      <c r="D53" s="48"/>
      <c r="E53" s="49"/>
      <c r="F53" s="49"/>
    </row>
    <row r="54" spans="2:6" x14ac:dyDescent="0.35">
      <c r="B54" s="51"/>
      <c r="D54" s="54"/>
      <c r="E54" s="52"/>
      <c r="F54" s="49"/>
    </row>
    <row r="55" spans="2:6" x14ac:dyDescent="0.35">
      <c r="B55" s="51"/>
      <c r="C55" s="47"/>
      <c r="D55" s="48"/>
      <c r="E55" s="49"/>
      <c r="F55" s="49"/>
    </row>
    <row r="56" spans="2:6" x14ac:dyDescent="0.35">
      <c r="B56" s="55"/>
      <c r="C56" s="47"/>
      <c r="D56" s="48"/>
      <c r="E56" s="56"/>
      <c r="F56" s="56"/>
    </row>
    <row r="57" spans="2:6" ht="21.75" thickBot="1" x14ac:dyDescent="0.4">
      <c r="B57" s="51"/>
      <c r="C57" s="47"/>
      <c r="D57" s="48"/>
      <c r="E57" s="57">
        <f>SUM(E46:E56)</f>
        <v>5823089.0199999996</v>
      </c>
      <c r="F57" s="57">
        <f>SUM(F46:F56)</f>
        <v>5823089.0199999996</v>
      </c>
    </row>
    <row r="58" spans="2:6" ht="21.75" thickTop="1" x14ac:dyDescent="0.35">
      <c r="B58" s="51"/>
      <c r="C58" s="47"/>
      <c r="D58" s="48"/>
      <c r="E58" s="49"/>
      <c r="F58" s="49"/>
    </row>
    <row r="59" spans="2:6" x14ac:dyDescent="0.35">
      <c r="B59" s="51"/>
      <c r="C59" s="47"/>
      <c r="D59" s="48"/>
      <c r="E59" s="49"/>
      <c r="F59" s="49"/>
    </row>
    <row r="60" spans="2:6" x14ac:dyDescent="0.35">
      <c r="B60" s="58"/>
      <c r="C60" s="59"/>
      <c r="D60" s="60"/>
      <c r="E60" s="56"/>
      <c r="F60" s="56"/>
    </row>
    <row r="61" spans="2:6" x14ac:dyDescent="0.35">
      <c r="B61" s="203" t="s">
        <v>246</v>
      </c>
      <c r="C61" s="70"/>
      <c r="D61" s="70"/>
      <c r="E61" s="70"/>
      <c r="F61" s="204"/>
    </row>
    <row r="62" spans="2:6" x14ac:dyDescent="0.35">
      <c r="B62" s="205" t="s">
        <v>593</v>
      </c>
      <c r="C62" s="45"/>
      <c r="D62" s="45"/>
      <c r="E62" s="45"/>
      <c r="F62" s="59"/>
    </row>
    <row r="63" spans="2:6" x14ac:dyDescent="0.35">
      <c r="B63" s="43"/>
      <c r="C63" s="43"/>
      <c r="D63" s="43"/>
      <c r="E63" s="43"/>
      <c r="F63" s="43"/>
    </row>
    <row r="64" spans="2:6" x14ac:dyDescent="0.35">
      <c r="B64" s="61"/>
      <c r="C64" s="43"/>
      <c r="D64" s="43"/>
      <c r="E64" s="43"/>
      <c r="F64" s="43"/>
    </row>
    <row r="65" spans="2:6" x14ac:dyDescent="0.35">
      <c r="B65" s="61" t="s">
        <v>283</v>
      </c>
      <c r="C65" s="43"/>
      <c r="D65" s="43"/>
      <c r="E65" s="43"/>
      <c r="F65" s="43"/>
    </row>
    <row r="66" spans="2:6" x14ac:dyDescent="0.35">
      <c r="B66" s="61"/>
      <c r="C66" s="43" t="s">
        <v>369</v>
      </c>
      <c r="D66" s="43"/>
      <c r="E66" s="43"/>
      <c r="F66" s="43"/>
    </row>
    <row r="67" spans="2:6" x14ac:dyDescent="0.35">
      <c r="B67" s="61"/>
      <c r="C67" s="43" t="s">
        <v>399</v>
      </c>
      <c r="D67" s="43"/>
      <c r="E67" s="43"/>
      <c r="F67" s="43"/>
    </row>
    <row r="68" spans="2:6" x14ac:dyDescent="0.35">
      <c r="B68" s="43" t="s">
        <v>286</v>
      </c>
      <c r="C68" s="43"/>
      <c r="D68" s="43"/>
      <c r="E68" s="43"/>
      <c r="F68" s="43"/>
    </row>
    <row r="69" spans="2:6" x14ac:dyDescent="0.35">
      <c r="B69" s="43"/>
      <c r="C69" s="43"/>
      <c r="D69" s="43"/>
      <c r="E69" s="43"/>
      <c r="F69" s="43"/>
    </row>
    <row r="70" spans="2:6" ht="23.25" x14ac:dyDescent="0.5">
      <c r="B70" s="693" t="s">
        <v>749</v>
      </c>
      <c r="C70" s="694"/>
      <c r="D70" s="694"/>
      <c r="E70" s="694"/>
      <c r="F70" s="569"/>
    </row>
    <row r="71" spans="2:6" x14ac:dyDescent="0.35">
      <c r="B71" s="648"/>
      <c r="C71" s="628" t="s">
        <v>284</v>
      </c>
      <c r="D71" s="628"/>
      <c r="E71" s="40"/>
      <c r="F71" s="40"/>
    </row>
    <row r="72" spans="2:6" ht="24" x14ac:dyDescent="0.35">
      <c r="B72" s="648"/>
      <c r="C72" s="628" t="s">
        <v>285</v>
      </c>
      <c r="D72" s="628"/>
      <c r="E72" s="570"/>
      <c r="F72" s="571"/>
    </row>
    <row r="73" spans="2:6" ht="24" x14ac:dyDescent="0.35">
      <c r="B73" s="631"/>
      <c r="C73" s="630"/>
      <c r="D73" s="630"/>
      <c r="E73" s="570"/>
      <c r="F73" s="571"/>
    </row>
    <row r="74" spans="2:6" x14ac:dyDescent="0.35">
      <c r="B74" s="43"/>
      <c r="C74" s="43"/>
      <c r="D74" s="43"/>
      <c r="E74" s="43"/>
      <c r="F74" s="43"/>
    </row>
    <row r="75" spans="2:6" x14ac:dyDescent="0.35">
      <c r="B75" s="43"/>
      <c r="C75" s="43"/>
      <c r="D75" s="43"/>
      <c r="E75" s="43"/>
      <c r="F75" s="43"/>
    </row>
    <row r="76" spans="2:6" x14ac:dyDescent="0.35">
      <c r="B76" s="43"/>
      <c r="C76" s="43"/>
      <c r="D76" s="43"/>
      <c r="E76" s="43"/>
      <c r="F76" s="43"/>
    </row>
    <row r="77" spans="2:6" x14ac:dyDescent="0.35">
      <c r="B77" s="43"/>
      <c r="C77" s="43"/>
      <c r="D77" s="43"/>
      <c r="E77" s="43"/>
      <c r="F77" s="43"/>
    </row>
    <row r="79" spans="2:6" x14ac:dyDescent="0.35">
      <c r="B79" s="43"/>
      <c r="C79" s="43"/>
      <c r="D79" s="43"/>
      <c r="E79" s="43" t="s">
        <v>706</v>
      </c>
      <c r="F79" s="43"/>
    </row>
    <row r="80" spans="2:6" ht="23.25" x14ac:dyDescent="0.5">
      <c r="B80" s="43"/>
      <c r="C80" s="43"/>
      <c r="D80" s="43"/>
      <c r="E80" s="564" t="str">
        <f>E42:F42</f>
        <v>วันที่         ตุลาคม  2561</v>
      </c>
      <c r="F80" s="596"/>
    </row>
    <row r="81" spans="2:6" x14ac:dyDescent="0.35">
      <c r="B81" s="44" t="s">
        <v>194</v>
      </c>
      <c r="C81" s="564"/>
      <c r="D81" s="564"/>
      <c r="E81" s="44"/>
      <c r="F81" s="41"/>
    </row>
    <row r="82" spans="2:6" x14ac:dyDescent="0.35">
      <c r="B82" s="41" t="s">
        <v>195</v>
      </c>
      <c r="C82" s="41"/>
      <c r="D82" s="41"/>
      <c r="E82" s="45"/>
      <c r="F82" s="45"/>
    </row>
    <row r="83" spans="2:6" x14ac:dyDescent="0.35">
      <c r="B83" s="210" t="s">
        <v>12</v>
      </c>
      <c r="C83" s="211"/>
      <c r="D83" s="211" t="s">
        <v>13</v>
      </c>
      <c r="E83" s="23" t="s">
        <v>8</v>
      </c>
      <c r="F83" s="23" t="s">
        <v>9</v>
      </c>
    </row>
    <row r="84" spans="2:6" x14ac:dyDescent="0.35">
      <c r="B84" s="565" t="s">
        <v>628</v>
      </c>
      <c r="C84" s="566"/>
      <c r="D84" s="48">
        <v>111203</v>
      </c>
      <c r="E84" s="49">
        <v>398040</v>
      </c>
      <c r="F84" s="49"/>
    </row>
    <row r="85" spans="2:6" x14ac:dyDescent="0.35">
      <c r="B85" s="46"/>
      <c r="C85" s="47"/>
      <c r="D85" s="48"/>
      <c r="E85" s="49"/>
      <c r="F85" s="49"/>
    </row>
    <row r="86" spans="2:6" x14ac:dyDescent="0.35">
      <c r="B86" s="567" t="s">
        <v>629</v>
      </c>
      <c r="C86" s="568"/>
      <c r="D86" s="48">
        <v>111201</v>
      </c>
      <c r="E86" s="49"/>
      <c r="F86" s="49">
        <v>398040</v>
      </c>
    </row>
    <row r="87" spans="2:6" x14ac:dyDescent="0.35">
      <c r="B87" s="51"/>
      <c r="C87" s="47"/>
      <c r="D87" s="48"/>
      <c r="E87" s="49"/>
      <c r="F87" s="49"/>
    </row>
    <row r="88" spans="2:6" x14ac:dyDescent="0.35">
      <c r="B88" s="51"/>
      <c r="C88" s="47"/>
      <c r="D88" s="48"/>
      <c r="E88" s="49"/>
      <c r="F88" s="49"/>
    </row>
    <row r="89" spans="2:6" x14ac:dyDescent="0.35">
      <c r="B89" s="51"/>
      <c r="C89" s="43"/>
      <c r="D89" s="54"/>
      <c r="E89" s="49"/>
      <c r="F89" s="49"/>
    </row>
    <row r="90" spans="2:6" x14ac:dyDescent="0.35">
      <c r="B90" s="51"/>
      <c r="D90" s="52"/>
      <c r="E90" s="52"/>
      <c r="F90" s="52"/>
    </row>
    <row r="91" spans="2:6" x14ac:dyDescent="0.35">
      <c r="B91" s="53"/>
      <c r="C91" s="47"/>
      <c r="D91" s="48"/>
      <c r="E91" s="49"/>
      <c r="F91" s="49"/>
    </row>
    <row r="92" spans="2:6" x14ac:dyDescent="0.35">
      <c r="B92" s="51"/>
      <c r="D92" s="54"/>
      <c r="E92" s="52"/>
      <c r="F92" s="49"/>
    </row>
    <row r="93" spans="2:6" x14ac:dyDescent="0.35">
      <c r="B93" s="51"/>
      <c r="C93" s="47"/>
      <c r="D93" s="48"/>
      <c r="E93" s="49"/>
      <c r="F93" s="49"/>
    </row>
    <row r="94" spans="2:6" x14ac:dyDescent="0.35">
      <c r="B94" s="55"/>
      <c r="C94" s="47"/>
      <c r="D94" s="48"/>
      <c r="E94" s="56"/>
      <c r="F94" s="56"/>
    </row>
    <row r="95" spans="2:6" ht="21.75" thickBot="1" x14ac:dyDescent="0.4">
      <c r="B95" s="51"/>
      <c r="C95" s="47"/>
      <c r="D95" s="48"/>
      <c r="E95" s="57">
        <f>SUM(E84:E94)</f>
        <v>398040</v>
      </c>
      <c r="F95" s="57">
        <f>SUM(F84:F94)</f>
        <v>398040</v>
      </c>
    </row>
    <row r="96" spans="2:6" ht="21.75" thickTop="1" x14ac:dyDescent="0.35">
      <c r="B96" s="51"/>
      <c r="C96" s="47"/>
      <c r="D96" s="48"/>
      <c r="E96" s="49"/>
      <c r="F96" s="49"/>
    </row>
    <row r="97" spans="2:6" x14ac:dyDescent="0.35">
      <c r="B97" s="51"/>
      <c r="C97" s="47"/>
      <c r="D97" s="48"/>
      <c r="E97" s="49"/>
      <c r="F97" s="49"/>
    </row>
    <row r="98" spans="2:6" x14ac:dyDescent="0.35">
      <c r="B98" s="58"/>
      <c r="C98" s="59"/>
      <c r="D98" s="60"/>
      <c r="E98" s="56"/>
      <c r="F98" s="56"/>
    </row>
    <row r="99" spans="2:6" x14ac:dyDescent="0.35">
      <c r="B99" s="203" t="s">
        <v>246</v>
      </c>
      <c r="C99" s="70"/>
      <c r="D99" s="70"/>
      <c r="E99" s="70"/>
      <c r="F99" s="204"/>
    </row>
    <row r="100" spans="2:6" x14ac:dyDescent="0.35">
      <c r="B100" s="205" t="s">
        <v>630</v>
      </c>
      <c r="C100" s="45"/>
      <c r="D100" s="45"/>
      <c r="E100" s="45"/>
      <c r="F100" s="59"/>
    </row>
    <row r="101" spans="2:6" x14ac:dyDescent="0.35">
      <c r="B101" s="43"/>
      <c r="C101" s="43"/>
      <c r="D101" s="43"/>
      <c r="E101" s="43"/>
      <c r="F101" s="43"/>
    </row>
    <row r="102" spans="2:6" x14ac:dyDescent="0.35">
      <c r="B102" s="61"/>
      <c r="C102" s="43"/>
      <c r="D102" s="43"/>
      <c r="E102" s="43"/>
      <c r="F102" s="43"/>
    </row>
    <row r="103" spans="2:6" x14ac:dyDescent="0.35">
      <c r="B103" s="61" t="s">
        <v>283</v>
      </c>
      <c r="C103" s="43"/>
      <c r="D103" s="43"/>
      <c r="E103" s="43"/>
      <c r="F103" s="43"/>
    </row>
    <row r="104" spans="2:6" x14ac:dyDescent="0.35">
      <c r="B104" s="61"/>
      <c r="C104" s="43" t="s">
        <v>369</v>
      </c>
      <c r="D104" s="43"/>
      <c r="E104" s="43"/>
      <c r="F104" s="43"/>
    </row>
    <row r="105" spans="2:6" x14ac:dyDescent="0.35">
      <c r="B105" s="61"/>
      <c r="C105" s="43" t="s">
        <v>399</v>
      </c>
      <c r="D105" s="43"/>
      <c r="E105" s="43"/>
      <c r="F105" s="43"/>
    </row>
    <row r="106" spans="2:6" x14ac:dyDescent="0.35">
      <c r="B106" s="43" t="s">
        <v>286</v>
      </c>
      <c r="C106" s="43"/>
      <c r="D106" s="43"/>
      <c r="E106" s="43"/>
      <c r="F106" s="43"/>
    </row>
    <row r="107" spans="2:6" x14ac:dyDescent="0.35">
      <c r="B107" s="43"/>
      <c r="C107" s="43"/>
      <c r="D107" s="43"/>
      <c r="E107" s="43"/>
      <c r="F107" s="43"/>
    </row>
    <row r="108" spans="2:6" x14ac:dyDescent="0.35">
      <c r="B108" s="693" t="s">
        <v>594</v>
      </c>
      <c r="C108" s="693"/>
      <c r="D108" s="693"/>
      <c r="E108" s="693"/>
      <c r="F108" s="569"/>
    </row>
    <row r="109" spans="2:6" x14ac:dyDescent="0.35">
      <c r="B109" s="595"/>
      <c r="C109" s="594" t="s">
        <v>284</v>
      </c>
      <c r="D109" s="594"/>
      <c r="E109" s="40"/>
      <c r="F109" s="40"/>
    </row>
    <row r="110" spans="2:6" ht="24" x14ac:dyDescent="0.35">
      <c r="B110" s="595"/>
      <c r="C110" s="594" t="s">
        <v>285</v>
      </c>
      <c r="D110" s="594"/>
      <c r="E110" s="570"/>
      <c r="F110" s="571"/>
    </row>
    <row r="111" spans="2:6" ht="24" x14ac:dyDescent="0.35">
      <c r="B111" s="595"/>
      <c r="C111" s="594"/>
      <c r="D111" s="594"/>
      <c r="E111" s="570"/>
      <c r="F111" s="571"/>
    </row>
    <row r="112" spans="2:6" x14ac:dyDescent="0.35">
      <c r="B112" s="43"/>
      <c r="C112" s="43"/>
      <c r="D112" s="43"/>
      <c r="E112" s="43"/>
      <c r="F112" s="43"/>
    </row>
    <row r="113" spans="2:6" x14ac:dyDescent="0.35">
      <c r="B113" s="43"/>
      <c r="C113" s="43"/>
      <c r="D113" s="43"/>
      <c r="E113" s="43"/>
      <c r="F113" s="43"/>
    </row>
    <row r="114" spans="2:6" x14ac:dyDescent="0.35">
      <c r="B114" s="43"/>
      <c r="C114" s="43"/>
      <c r="D114" s="43"/>
      <c r="E114" s="43"/>
      <c r="F114" s="43"/>
    </row>
    <row r="115" spans="2:6" x14ac:dyDescent="0.35">
      <c r="B115" s="43"/>
      <c r="C115" s="43"/>
      <c r="D115" s="43"/>
      <c r="E115" s="43"/>
      <c r="F115" s="43"/>
    </row>
    <row r="116" spans="2:6" ht="24" x14ac:dyDescent="0.35">
      <c r="B116" s="595"/>
      <c r="C116" s="594"/>
      <c r="D116" s="594"/>
      <c r="E116" s="570"/>
      <c r="F116" s="571"/>
    </row>
    <row r="117" spans="2:6" x14ac:dyDescent="0.35">
      <c r="B117" s="43"/>
      <c r="C117" s="43"/>
      <c r="D117" s="43"/>
      <c r="E117" s="43" t="s">
        <v>750</v>
      </c>
      <c r="F117" s="43"/>
    </row>
    <row r="118" spans="2:6" ht="24" x14ac:dyDescent="0.55000000000000004">
      <c r="B118" s="43"/>
      <c r="C118" s="43"/>
      <c r="D118" s="43"/>
      <c r="E118" s="697" t="str">
        <f>E42:F42</f>
        <v>วันที่         ตุลาคม  2561</v>
      </c>
      <c r="F118" s="698"/>
    </row>
    <row r="119" spans="2:6" ht="23.25" x14ac:dyDescent="0.35">
      <c r="B119" s="44" t="s">
        <v>194</v>
      </c>
      <c r="C119" s="62"/>
      <c r="D119" s="564"/>
      <c r="E119" s="44"/>
      <c r="F119" s="41"/>
    </row>
    <row r="120" spans="2:6" x14ac:dyDescent="0.35">
      <c r="B120" s="41" t="s">
        <v>195</v>
      </c>
      <c r="C120" s="41"/>
      <c r="D120" s="41"/>
      <c r="E120" s="45"/>
      <c r="F120" s="45"/>
    </row>
    <row r="121" spans="2:6" x14ac:dyDescent="0.35">
      <c r="B121" s="210" t="s">
        <v>12</v>
      </c>
      <c r="C121" s="211"/>
      <c r="D121" s="211" t="s">
        <v>13</v>
      </c>
      <c r="E121" s="23" t="s">
        <v>8</v>
      </c>
      <c r="F121" s="23" t="s">
        <v>9</v>
      </c>
    </row>
    <row r="122" spans="2:6" x14ac:dyDescent="0.35">
      <c r="B122" s="50" t="s">
        <v>623</v>
      </c>
      <c r="C122" s="47"/>
      <c r="D122" s="48">
        <v>441001</v>
      </c>
      <c r="E122" s="49">
        <v>467900</v>
      </c>
      <c r="F122" s="49"/>
    </row>
    <row r="123" spans="2:6" x14ac:dyDescent="0.35">
      <c r="B123" s="46" t="s">
        <v>624</v>
      </c>
      <c r="C123" s="47"/>
      <c r="D123" s="48"/>
      <c r="E123" s="49">
        <v>216800</v>
      </c>
      <c r="F123" s="49"/>
    </row>
    <row r="124" spans="2:6" x14ac:dyDescent="0.35">
      <c r="B124" s="46" t="s">
        <v>625</v>
      </c>
      <c r="C124" s="47"/>
      <c r="D124" s="48"/>
      <c r="E124" s="49">
        <v>2000</v>
      </c>
      <c r="F124" s="49"/>
    </row>
    <row r="125" spans="2:6" x14ac:dyDescent="0.35">
      <c r="B125" s="305" t="s">
        <v>551</v>
      </c>
      <c r="C125" s="47"/>
      <c r="D125" s="48">
        <v>113700</v>
      </c>
      <c r="E125" s="49"/>
      <c r="F125" s="49">
        <v>686700</v>
      </c>
    </row>
    <row r="126" spans="2:6" x14ac:dyDescent="0.35">
      <c r="B126" s="51"/>
      <c r="C126" s="47"/>
      <c r="D126" s="48"/>
      <c r="E126" s="49"/>
      <c r="F126" s="49"/>
    </row>
    <row r="127" spans="2:6" x14ac:dyDescent="0.35">
      <c r="B127" s="50"/>
      <c r="C127" s="47"/>
      <c r="D127" s="48"/>
      <c r="E127" s="49"/>
      <c r="F127" s="49"/>
    </row>
    <row r="128" spans="2:6" x14ac:dyDescent="0.35">
      <c r="B128" s="51"/>
      <c r="D128" s="52"/>
      <c r="E128" s="52"/>
      <c r="F128" s="52"/>
    </row>
    <row r="129" spans="2:6" x14ac:dyDescent="0.35">
      <c r="B129" s="53"/>
      <c r="C129" s="47"/>
      <c r="D129" s="48"/>
      <c r="E129" s="49"/>
      <c r="F129" s="49"/>
    </row>
    <row r="130" spans="2:6" x14ac:dyDescent="0.35">
      <c r="B130" s="51"/>
      <c r="D130" s="54"/>
      <c r="E130" s="52"/>
      <c r="F130" s="49"/>
    </row>
    <row r="131" spans="2:6" x14ac:dyDescent="0.35">
      <c r="B131" s="51"/>
      <c r="C131" s="47"/>
      <c r="D131" s="48"/>
      <c r="E131" s="49"/>
      <c r="F131" s="49"/>
    </row>
    <row r="132" spans="2:6" x14ac:dyDescent="0.35">
      <c r="B132" s="55"/>
      <c r="C132" s="47"/>
      <c r="D132" s="48"/>
      <c r="E132" s="56"/>
      <c r="F132" s="56"/>
    </row>
    <row r="133" spans="2:6" ht="21.75" thickBot="1" x14ac:dyDescent="0.4">
      <c r="B133" s="51"/>
      <c r="C133" s="47"/>
      <c r="D133" s="48"/>
      <c r="E133" s="57">
        <f>SUM(E122:E132)</f>
        <v>686700</v>
      </c>
      <c r="F133" s="57">
        <f>F125</f>
        <v>686700</v>
      </c>
    </row>
    <row r="134" spans="2:6" ht="21.75" thickTop="1" x14ac:dyDescent="0.35">
      <c r="B134" s="51"/>
      <c r="C134" s="47"/>
      <c r="D134" s="48"/>
      <c r="E134" s="49"/>
      <c r="F134" s="49"/>
    </row>
    <row r="135" spans="2:6" x14ac:dyDescent="0.35">
      <c r="B135" s="51"/>
      <c r="C135" s="47"/>
      <c r="D135" s="48"/>
      <c r="E135" s="49"/>
      <c r="F135" s="49"/>
    </row>
    <row r="136" spans="2:6" x14ac:dyDescent="0.35">
      <c r="B136" s="58"/>
      <c r="C136" s="59"/>
      <c r="D136" s="60"/>
      <c r="E136" s="56"/>
      <c r="F136" s="56"/>
    </row>
    <row r="137" spans="2:6" x14ac:dyDescent="0.35">
      <c r="B137" s="203" t="s">
        <v>246</v>
      </c>
      <c r="C137" s="70"/>
      <c r="D137" s="70"/>
      <c r="E137" s="70"/>
      <c r="F137" s="204"/>
    </row>
    <row r="138" spans="2:6" x14ac:dyDescent="0.35">
      <c r="B138" s="206" t="s">
        <v>6</v>
      </c>
      <c r="C138" s="43"/>
      <c r="D138" s="43"/>
      <c r="E138" s="43"/>
      <c r="F138" s="47"/>
    </row>
    <row r="139" spans="2:6" x14ac:dyDescent="0.35">
      <c r="B139" s="206" t="s">
        <v>626</v>
      </c>
      <c r="C139" s="43"/>
      <c r="D139" s="43"/>
      <c r="E139" s="43"/>
      <c r="F139" s="47"/>
    </row>
    <row r="140" spans="2:6" x14ac:dyDescent="0.35">
      <c r="B140" s="205"/>
      <c r="C140" s="45"/>
      <c r="D140" s="45"/>
      <c r="E140" s="45"/>
      <c r="F140" s="59"/>
    </row>
    <row r="141" spans="2:6" x14ac:dyDescent="0.35">
      <c r="B141" s="61"/>
      <c r="C141" s="43"/>
      <c r="D141" s="43"/>
      <c r="E141" s="43"/>
      <c r="F141" s="43"/>
    </row>
    <row r="142" spans="2:6" x14ac:dyDescent="0.35">
      <c r="B142" s="61" t="s">
        <v>282</v>
      </c>
      <c r="C142" s="43"/>
      <c r="D142" s="43"/>
      <c r="E142" s="43"/>
      <c r="F142" s="43"/>
    </row>
    <row r="143" spans="2:6" x14ac:dyDescent="0.35">
      <c r="B143" s="61"/>
      <c r="C143" s="43" t="s">
        <v>369</v>
      </c>
      <c r="D143" s="43"/>
      <c r="E143" s="43"/>
      <c r="F143" s="43"/>
    </row>
    <row r="144" spans="2:6" x14ac:dyDescent="0.35">
      <c r="B144" s="61"/>
      <c r="C144" s="43" t="s">
        <v>370</v>
      </c>
      <c r="D144" s="43"/>
      <c r="E144" s="43"/>
      <c r="F144" s="43"/>
    </row>
    <row r="145" spans="2:6" x14ac:dyDescent="0.35">
      <c r="B145" s="43" t="s">
        <v>286</v>
      </c>
      <c r="C145" s="43"/>
      <c r="D145" s="43"/>
      <c r="E145" s="43"/>
      <c r="F145" s="43"/>
    </row>
    <row r="146" spans="2:6" x14ac:dyDescent="0.35">
      <c r="B146" s="43"/>
      <c r="C146" s="43"/>
      <c r="D146" s="43"/>
      <c r="E146" s="43"/>
      <c r="F146" s="43"/>
    </row>
    <row r="147" spans="2:6" x14ac:dyDescent="0.35">
      <c r="B147" s="693" t="s">
        <v>586</v>
      </c>
      <c r="C147" s="693"/>
      <c r="D147" s="693"/>
      <c r="E147" s="693"/>
      <c r="F147" s="569"/>
    </row>
    <row r="148" spans="2:6" x14ac:dyDescent="0.35">
      <c r="B148" s="699" t="s">
        <v>587</v>
      </c>
      <c r="C148" s="699"/>
      <c r="D148" s="699"/>
      <c r="E148" s="699"/>
      <c r="F148" s="699"/>
    </row>
    <row r="149" spans="2:6" ht="24" x14ac:dyDescent="0.35">
      <c r="B149" s="699" t="s">
        <v>588</v>
      </c>
      <c r="C149" s="699"/>
      <c r="D149" s="699"/>
      <c r="E149" s="570"/>
      <c r="F149" s="571"/>
    </row>
    <row r="150" spans="2:6" ht="24" x14ac:dyDescent="0.35">
      <c r="B150" s="595"/>
      <c r="C150" s="594"/>
      <c r="D150" s="594"/>
      <c r="E150" s="570"/>
      <c r="F150" s="571"/>
    </row>
    <row r="151" spans="2:6" ht="24" x14ac:dyDescent="0.35">
      <c r="B151" s="595"/>
      <c r="C151" s="594"/>
      <c r="D151" s="594"/>
      <c r="E151" s="570"/>
      <c r="F151" s="571"/>
    </row>
    <row r="152" spans="2:6" ht="24" x14ac:dyDescent="0.35">
      <c r="B152" s="595"/>
      <c r="C152" s="594"/>
      <c r="D152" s="594"/>
      <c r="E152" s="570"/>
      <c r="F152" s="571"/>
    </row>
    <row r="153" spans="2:6" ht="24" x14ac:dyDescent="0.35">
      <c r="B153" s="595"/>
      <c r="C153" s="594"/>
      <c r="D153" s="594"/>
      <c r="E153" s="570"/>
      <c r="F153" s="571"/>
    </row>
    <row r="156" spans="2:6" x14ac:dyDescent="0.35">
      <c r="B156" s="43"/>
      <c r="C156" s="43"/>
      <c r="D156" s="43"/>
      <c r="E156" s="43" t="s">
        <v>753</v>
      </c>
      <c r="F156" s="43"/>
    </row>
    <row r="157" spans="2:6" ht="23.25" x14ac:dyDescent="0.5">
      <c r="B157" s="43"/>
      <c r="C157" s="43"/>
      <c r="D157" s="43"/>
      <c r="E157" s="695" t="s">
        <v>752</v>
      </c>
      <c r="F157" s="696"/>
    </row>
    <row r="158" spans="2:6" x14ac:dyDescent="0.35">
      <c r="B158" s="44" t="s">
        <v>194</v>
      </c>
      <c r="C158" s="564"/>
      <c r="D158" s="564"/>
      <c r="E158" s="44"/>
      <c r="F158" s="41"/>
    </row>
    <row r="159" spans="2:6" x14ac:dyDescent="0.35">
      <c r="B159" s="41" t="s">
        <v>195</v>
      </c>
      <c r="C159" s="41"/>
      <c r="D159" s="41"/>
      <c r="E159" s="45"/>
      <c r="F159" s="45"/>
    </row>
    <row r="160" spans="2:6" x14ac:dyDescent="0.35">
      <c r="B160" s="210" t="s">
        <v>12</v>
      </c>
      <c r="C160" s="211"/>
      <c r="D160" s="211" t="s">
        <v>13</v>
      </c>
      <c r="E160" s="23" t="s">
        <v>8</v>
      </c>
      <c r="F160" s="23" t="s">
        <v>9</v>
      </c>
    </row>
    <row r="161" spans="2:6" x14ac:dyDescent="0.35">
      <c r="B161" s="565" t="s">
        <v>646</v>
      </c>
      <c r="C161" s="566"/>
      <c r="D161" s="48">
        <v>111203</v>
      </c>
      <c r="E161" s="49">
        <v>1064608.52</v>
      </c>
      <c r="F161" s="49"/>
    </row>
    <row r="162" spans="2:6" x14ac:dyDescent="0.35">
      <c r="B162" s="46"/>
      <c r="C162" s="47"/>
      <c r="D162" s="48"/>
      <c r="E162" s="49"/>
      <c r="F162" s="49"/>
    </row>
    <row r="163" spans="2:6" x14ac:dyDescent="0.35">
      <c r="B163" s="567" t="s">
        <v>647</v>
      </c>
      <c r="C163" s="568"/>
      <c r="D163" s="48">
        <v>111201</v>
      </c>
      <c r="E163" s="49"/>
      <c r="F163" s="49">
        <v>1064608.52</v>
      </c>
    </row>
    <row r="164" spans="2:6" x14ac:dyDescent="0.35">
      <c r="B164" s="51"/>
      <c r="C164" s="47"/>
      <c r="D164" s="48"/>
      <c r="E164" s="49"/>
      <c r="F164" s="49"/>
    </row>
    <row r="165" spans="2:6" x14ac:dyDescent="0.35">
      <c r="B165" s="51"/>
      <c r="C165" s="47"/>
      <c r="D165" s="48"/>
      <c r="E165" s="49"/>
      <c r="F165" s="49"/>
    </row>
    <row r="166" spans="2:6" x14ac:dyDescent="0.35">
      <c r="B166" s="51"/>
      <c r="C166" s="43"/>
      <c r="D166" s="54"/>
      <c r="E166" s="49"/>
      <c r="F166" s="49"/>
    </row>
    <row r="167" spans="2:6" x14ac:dyDescent="0.35">
      <c r="B167" s="51"/>
      <c r="D167" s="52"/>
      <c r="E167" s="52"/>
      <c r="F167" s="52"/>
    </row>
    <row r="168" spans="2:6" x14ac:dyDescent="0.35">
      <c r="B168" s="53"/>
      <c r="C168" s="47"/>
      <c r="D168" s="48"/>
      <c r="E168" s="49"/>
      <c r="F168" s="49"/>
    </row>
    <row r="169" spans="2:6" x14ac:dyDescent="0.35">
      <c r="B169" s="51"/>
      <c r="D169" s="54"/>
      <c r="E169" s="52"/>
      <c r="F169" s="49"/>
    </row>
    <row r="170" spans="2:6" x14ac:dyDescent="0.35">
      <c r="B170" s="51"/>
      <c r="C170" s="47"/>
      <c r="D170" s="48"/>
      <c r="E170" s="49"/>
      <c r="F170" s="49"/>
    </row>
    <row r="171" spans="2:6" x14ac:dyDescent="0.35">
      <c r="B171" s="55"/>
      <c r="C171" s="47"/>
      <c r="D171" s="48"/>
      <c r="E171" s="56"/>
      <c r="F171" s="56"/>
    </row>
    <row r="172" spans="2:6" ht="21.75" thickBot="1" x14ac:dyDescent="0.4">
      <c r="B172" s="51"/>
      <c r="C172" s="47"/>
      <c r="D172" s="48"/>
      <c r="E172" s="57">
        <f>SUM(E161:E171)</f>
        <v>1064608.52</v>
      </c>
      <c r="F172" s="57">
        <f>SUM(F161:F171)</f>
        <v>1064608.52</v>
      </c>
    </row>
    <row r="173" spans="2:6" ht="21.75" thickTop="1" x14ac:dyDescent="0.35">
      <c r="B173" s="51"/>
      <c r="C173" s="47"/>
      <c r="D173" s="48"/>
      <c r="E173" s="49"/>
      <c r="F173" s="49"/>
    </row>
    <row r="174" spans="2:6" x14ac:dyDescent="0.35">
      <c r="B174" s="51"/>
      <c r="C174" s="47"/>
      <c r="D174" s="48"/>
      <c r="E174" s="49"/>
      <c r="F174" s="49"/>
    </row>
    <row r="175" spans="2:6" x14ac:dyDescent="0.35">
      <c r="B175" s="58"/>
      <c r="C175" s="59"/>
      <c r="D175" s="60"/>
      <c r="E175" s="56"/>
      <c r="F175" s="56"/>
    </row>
    <row r="176" spans="2:6" x14ac:dyDescent="0.35">
      <c r="B176" s="203" t="s">
        <v>246</v>
      </c>
      <c r="C176" s="70"/>
      <c r="D176" s="70"/>
      <c r="E176" s="70"/>
      <c r="F176" s="204"/>
    </row>
    <row r="177" spans="2:6" x14ac:dyDescent="0.35">
      <c r="B177" s="205" t="s">
        <v>648</v>
      </c>
      <c r="C177" s="45"/>
      <c r="D177" s="45"/>
      <c r="E177" s="45"/>
      <c r="F177" s="59"/>
    </row>
    <row r="178" spans="2:6" x14ac:dyDescent="0.35">
      <c r="B178" s="43"/>
      <c r="C178" s="43"/>
      <c r="D178" s="43"/>
      <c r="E178" s="43"/>
      <c r="F178" s="43"/>
    </row>
    <row r="179" spans="2:6" x14ac:dyDescent="0.35">
      <c r="B179" s="61"/>
      <c r="C179" s="43"/>
      <c r="D179" s="43"/>
      <c r="E179" s="43"/>
      <c r="F179" s="43"/>
    </row>
    <row r="180" spans="2:6" x14ac:dyDescent="0.35">
      <c r="B180" s="61" t="s">
        <v>283</v>
      </c>
      <c r="C180" s="43"/>
      <c r="D180" s="43"/>
      <c r="E180" s="43"/>
      <c r="F180" s="43"/>
    </row>
    <row r="181" spans="2:6" x14ac:dyDescent="0.35">
      <c r="B181" s="61"/>
      <c r="C181" s="43" t="s">
        <v>369</v>
      </c>
      <c r="D181" s="43"/>
      <c r="E181" s="43"/>
      <c r="F181" s="43"/>
    </row>
    <row r="182" spans="2:6" x14ac:dyDescent="0.35">
      <c r="B182" s="61"/>
      <c r="C182" s="43" t="s">
        <v>399</v>
      </c>
      <c r="D182" s="43"/>
      <c r="E182" s="43"/>
      <c r="F182" s="43"/>
    </row>
    <row r="183" spans="2:6" x14ac:dyDescent="0.35">
      <c r="B183" s="43" t="s">
        <v>286</v>
      </c>
      <c r="C183" s="43"/>
      <c r="D183" s="43"/>
      <c r="E183" s="43"/>
      <c r="F183" s="43"/>
    </row>
    <row r="184" spans="2:6" x14ac:dyDescent="0.35">
      <c r="B184" s="43"/>
      <c r="C184" s="43"/>
      <c r="D184" s="43"/>
      <c r="E184" s="43"/>
      <c r="F184" s="43"/>
    </row>
    <row r="185" spans="2:6" x14ac:dyDescent="0.35">
      <c r="B185" s="693" t="s">
        <v>594</v>
      </c>
      <c r="C185" s="693"/>
      <c r="D185" s="693"/>
      <c r="E185" s="693"/>
      <c r="F185" s="569"/>
    </row>
    <row r="186" spans="2:6" x14ac:dyDescent="0.35">
      <c r="B186" s="595"/>
      <c r="C186" s="594" t="s">
        <v>284</v>
      </c>
      <c r="D186" s="594"/>
      <c r="E186" s="40"/>
      <c r="F186" s="40"/>
    </row>
    <row r="187" spans="2:6" ht="24" x14ac:dyDescent="0.35">
      <c r="B187" s="595"/>
      <c r="C187" s="594" t="s">
        <v>285</v>
      </c>
      <c r="D187" s="594"/>
      <c r="E187" s="570"/>
      <c r="F187" s="571"/>
    </row>
    <row r="188" spans="2:6" ht="24" x14ac:dyDescent="0.35">
      <c r="B188" s="595"/>
      <c r="C188" s="594"/>
      <c r="D188" s="594"/>
      <c r="E188" s="570"/>
      <c r="F188" s="571"/>
    </row>
    <row r="189" spans="2:6" x14ac:dyDescent="0.35">
      <c r="B189" s="43"/>
      <c r="C189" s="43"/>
      <c r="D189" s="43"/>
      <c r="E189" s="43"/>
      <c r="F189" s="43"/>
    </row>
    <row r="190" spans="2:6" x14ac:dyDescent="0.35">
      <c r="B190" s="43"/>
      <c r="C190" s="43"/>
      <c r="D190" s="43"/>
      <c r="E190" s="43"/>
      <c r="F190" s="43"/>
    </row>
    <row r="191" spans="2:6" x14ac:dyDescent="0.35">
      <c r="B191" s="43"/>
      <c r="C191" s="43"/>
      <c r="D191" s="43"/>
      <c r="E191" s="43"/>
      <c r="F191" s="43"/>
    </row>
    <row r="192" spans="2:6" x14ac:dyDescent="0.35">
      <c r="B192" s="43"/>
      <c r="C192" s="43"/>
      <c r="D192" s="43"/>
      <c r="E192" s="43"/>
      <c r="F192" s="43"/>
    </row>
    <row r="194" spans="2:6" ht="24" x14ac:dyDescent="0.35">
      <c r="B194" s="600"/>
      <c r="C194" s="601"/>
      <c r="D194" s="601"/>
      <c r="E194" s="570"/>
      <c r="F194" s="571"/>
    </row>
    <row r="195" spans="2:6" x14ac:dyDescent="0.35">
      <c r="B195" s="43"/>
      <c r="C195" s="43"/>
      <c r="D195" s="43"/>
      <c r="E195" s="43" t="s">
        <v>578</v>
      </c>
      <c r="F195" s="43"/>
    </row>
    <row r="196" spans="2:6" x14ac:dyDescent="0.35">
      <c r="B196" s="43"/>
      <c r="C196" s="43"/>
      <c r="D196" s="43"/>
      <c r="E196" s="43" t="s">
        <v>751</v>
      </c>
      <c r="F196" s="43"/>
    </row>
    <row r="197" spans="2:6" ht="23.25" x14ac:dyDescent="0.35">
      <c r="B197" s="44" t="s">
        <v>194</v>
      </c>
      <c r="C197" s="62"/>
      <c r="D197" s="564"/>
      <c r="E197" s="44"/>
      <c r="F197" s="41"/>
    </row>
    <row r="198" spans="2:6" x14ac:dyDescent="0.35">
      <c r="B198" s="41" t="s">
        <v>195</v>
      </c>
      <c r="C198" s="41"/>
      <c r="D198" s="41"/>
      <c r="E198" s="45"/>
      <c r="F198" s="45"/>
    </row>
    <row r="199" spans="2:6" x14ac:dyDescent="0.35">
      <c r="B199" s="210" t="s">
        <v>12</v>
      </c>
      <c r="C199" s="211"/>
      <c r="D199" s="211" t="s">
        <v>13</v>
      </c>
      <c r="E199" s="23" t="s">
        <v>8</v>
      </c>
      <c r="F199" s="23" t="s">
        <v>9</v>
      </c>
    </row>
    <row r="200" spans="2:6" x14ac:dyDescent="0.35">
      <c r="B200" s="46" t="s">
        <v>555</v>
      </c>
      <c r="C200" s="47"/>
      <c r="D200" s="48">
        <v>441001</v>
      </c>
      <c r="E200" s="49">
        <v>3900</v>
      </c>
      <c r="F200" s="49"/>
    </row>
    <row r="201" spans="2:6" x14ac:dyDescent="0.35">
      <c r="B201" s="46"/>
      <c r="C201" s="47"/>
      <c r="D201" s="48"/>
      <c r="E201" s="49">
        <v>0</v>
      </c>
      <c r="F201" s="49"/>
    </row>
    <row r="202" spans="2:6" x14ac:dyDescent="0.35">
      <c r="B202" s="46"/>
      <c r="C202" s="47"/>
      <c r="D202" s="48"/>
      <c r="E202" s="49"/>
      <c r="F202" s="49"/>
    </row>
    <row r="203" spans="2:6" x14ac:dyDescent="0.35">
      <c r="B203" s="305" t="s">
        <v>551</v>
      </c>
      <c r="C203" s="47"/>
      <c r="D203" s="48">
        <v>113700</v>
      </c>
      <c r="E203" s="49"/>
      <c r="F203" s="49">
        <v>3900</v>
      </c>
    </row>
    <row r="204" spans="2:6" x14ac:dyDescent="0.35">
      <c r="B204" s="51"/>
      <c r="C204" s="47"/>
      <c r="D204" s="48"/>
      <c r="E204" s="49"/>
      <c r="F204" s="49"/>
    </row>
    <row r="205" spans="2:6" x14ac:dyDescent="0.35">
      <c r="B205" s="50"/>
      <c r="C205" s="47"/>
      <c r="D205" s="48"/>
      <c r="E205" s="49"/>
      <c r="F205" s="49"/>
    </row>
    <row r="206" spans="2:6" x14ac:dyDescent="0.35">
      <c r="B206" s="51"/>
      <c r="D206" s="52"/>
      <c r="E206" s="52"/>
      <c r="F206" s="52"/>
    </row>
    <row r="207" spans="2:6" x14ac:dyDescent="0.35">
      <c r="B207" s="53"/>
      <c r="C207" s="47"/>
      <c r="D207" s="48"/>
      <c r="E207" s="49"/>
      <c r="F207" s="49"/>
    </row>
    <row r="208" spans="2:6" x14ac:dyDescent="0.35">
      <c r="B208" s="51"/>
      <c r="D208" s="54"/>
      <c r="E208" s="52"/>
      <c r="F208" s="49"/>
    </row>
    <row r="209" spans="2:6" x14ac:dyDescent="0.35">
      <c r="B209" s="51"/>
      <c r="C209" s="47"/>
      <c r="D209" s="48"/>
      <c r="E209" s="49"/>
      <c r="F209" s="49"/>
    </row>
    <row r="210" spans="2:6" x14ac:dyDescent="0.35">
      <c r="B210" s="55"/>
      <c r="C210" s="47"/>
      <c r="D210" s="48"/>
      <c r="E210" s="56"/>
      <c r="F210" s="56"/>
    </row>
    <row r="211" spans="2:6" ht="21.75" thickBot="1" x14ac:dyDescent="0.4">
      <c r="B211" s="51"/>
      <c r="C211" s="47"/>
      <c r="D211" s="48"/>
      <c r="E211" s="57">
        <f>SUM(E200:E210)</f>
        <v>3900</v>
      </c>
      <c r="F211" s="57">
        <v>3900</v>
      </c>
    </row>
    <row r="212" spans="2:6" ht="21.75" thickTop="1" x14ac:dyDescent="0.35">
      <c r="B212" s="51"/>
      <c r="C212" s="47"/>
      <c r="D212" s="48"/>
      <c r="E212" s="49"/>
      <c r="F212" s="49"/>
    </row>
    <row r="213" spans="2:6" x14ac:dyDescent="0.35">
      <c r="B213" s="51"/>
      <c r="C213" s="47"/>
      <c r="D213" s="48"/>
      <c r="E213" s="49"/>
      <c r="F213" s="49"/>
    </row>
    <row r="214" spans="2:6" x14ac:dyDescent="0.35">
      <c r="B214" s="58"/>
      <c r="C214" s="59"/>
      <c r="D214" s="60"/>
      <c r="E214" s="56"/>
      <c r="F214" s="56"/>
    </row>
    <row r="215" spans="2:6" x14ac:dyDescent="0.35">
      <c r="B215" s="203" t="s">
        <v>246</v>
      </c>
      <c r="C215" s="70"/>
      <c r="D215" s="70"/>
      <c r="E215" s="70"/>
      <c r="F215" s="204"/>
    </row>
    <row r="216" spans="2:6" x14ac:dyDescent="0.35">
      <c r="B216" s="206" t="s">
        <v>6</v>
      </c>
      <c r="C216" s="43"/>
      <c r="D216" s="43"/>
      <c r="E216" s="43"/>
      <c r="F216" s="47"/>
    </row>
    <row r="217" spans="2:6" x14ac:dyDescent="0.35">
      <c r="B217" s="206" t="s">
        <v>679</v>
      </c>
      <c r="C217" s="43"/>
      <c r="D217" s="43"/>
      <c r="E217" s="43"/>
      <c r="F217" s="47"/>
    </row>
    <row r="218" spans="2:6" x14ac:dyDescent="0.35">
      <c r="B218" s="205"/>
      <c r="C218" s="45"/>
      <c r="D218" s="45"/>
      <c r="E218" s="45"/>
      <c r="F218" s="59"/>
    </row>
    <row r="219" spans="2:6" x14ac:dyDescent="0.35">
      <c r="B219" s="61"/>
      <c r="C219" s="43"/>
      <c r="D219" s="43"/>
      <c r="E219" s="43"/>
      <c r="F219" s="43"/>
    </row>
    <row r="220" spans="2:6" x14ac:dyDescent="0.35">
      <c r="B220" s="61" t="s">
        <v>282</v>
      </c>
      <c r="C220" s="43"/>
      <c r="D220" s="43"/>
      <c r="E220" s="43"/>
      <c r="F220" s="43"/>
    </row>
    <row r="221" spans="2:6" x14ac:dyDescent="0.35">
      <c r="B221" s="61"/>
      <c r="C221" s="43" t="s">
        <v>369</v>
      </c>
      <c r="D221" s="43"/>
      <c r="E221" s="43"/>
      <c r="F221" s="43"/>
    </row>
    <row r="222" spans="2:6" x14ac:dyDescent="0.35">
      <c r="B222" s="61"/>
      <c r="C222" s="43" t="s">
        <v>370</v>
      </c>
      <c r="D222" s="43"/>
      <c r="E222" s="43"/>
      <c r="F222" s="43"/>
    </row>
    <row r="223" spans="2:6" x14ac:dyDescent="0.35">
      <c r="B223" s="43" t="s">
        <v>661</v>
      </c>
      <c r="C223" s="43"/>
      <c r="D223" s="43"/>
      <c r="E223" s="43"/>
      <c r="F223" s="43"/>
    </row>
    <row r="224" spans="2:6" x14ac:dyDescent="0.35">
      <c r="B224" s="43"/>
      <c r="C224" s="43"/>
      <c r="D224" s="43"/>
      <c r="E224" s="43"/>
      <c r="F224" s="43"/>
    </row>
    <row r="225" spans="2:6" x14ac:dyDescent="0.35">
      <c r="B225" s="602" t="s">
        <v>660</v>
      </c>
      <c r="C225" s="602"/>
      <c r="D225" s="602"/>
      <c r="E225" s="600"/>
      <c r="F225" s="569"/>
    </row>
    <row r="226" spans="2:6" x14ac:dyDescent="0.35">
      <c r="C226" s="601" t="s">
        <v>662</v>
      </c>
      <c r="D226" s="601"/>
      <c r="F226" s="601"/>
    </row>
    <row r="227" spans="2:6" ht="24" x14ac:dyDescent="0.5">
      <c r="B227" s="699" t="s">
        <v>588</v>
      </c>
      <c r="C227" s="696"/>
      <c r="D227" s="696"/>
      <c r="E227" s="696"/>
      <c r="F227" s="571"/>
    </row>
    <row r="228" spans="2:6" ht="24" x14ac:dyDescent="0.35">
      <c r="B228" s="600"/>
      <c r="C228" s="601"/>
      <c r="D228" s="601"/>
      <c r="E228" s="570"/>
      <c r="F228" s="571"/>
    </row>
    <row r="229" spans="2:6" ht="24" x14ac:dyDescent="0.35">
      <c r="B229" s="600"/>
      <c r="C229" s="601"/>
      <c r="D229" s="601"/>
      <c r="E229" s="570"/>
      <c r="F229" s="571"/>
    </row>
    <row r="230" spans="2:6" ht="24" x14ac:dyDescent="0.35">
      <c r="B230" s="600"/>
      <c r="C230" s="601"/>
      <c r="D230" s="601"/>
      <c r="E230" s="570"/>
      <c r="F230" s="571"/>
    </row>
    <row r="231" spans="2:6" ht="24" x14ac:dyDescent="0.35">
      <c r="B231" s="600"/>
      <c r="C231" s="601"/>
      <c r="D231" s="601"/>
      <c r="E231" s="570"/>
      <c r="F231" s="571"/>
    </row>
    <row r="232" spans="2:6" ht="24" x14ac:dyDescent="0.35">
      <c r="B232" s="600"/>
      <c r="C232" s="601"/>
      <c r="D232" s="601"/>
      <c r="E232" s="570"/>
      <c r="F232" s="571"/>
    </row>
    <row r="233" spans="2:6" ht="24" x14ac:dyDescent="0.35">
      <c r="B233" s="600"/>
      <c r="C233" s="601"/>
      <c r="D233" s="601"/>
      <c r="E233" s="570"/>
      <c r="F233" s="571"/>
    </row>
  </sheetData>
  <mergeCells count="10">
    <mergeCell ref="B36:E36"/>
    <mergeCell ref="B70:E70"/>
    <mergeCell ref="E157:F157"/>
    <mergeCell ref="E118:F118"/>
    <mergeCell ref="B227:E227"/>
    <mergeCell ref="B185:E185"/>
    <mergeCell ref="B108:E108"/>
    <mergeCell ref="B147:E147"/>
    <mergeCell ref="B148:F148"/>
    <mergeCell ref="B149:D149"/>
  </mergeCells>
  <pageMargins left="0.28999999999999998" right="0.35433070866141736" top="0.64" bottom="0.39370078740157483" header="0.51181102362204722" footer="0.51181102362204722"/>
  <pageSetup paperSize="9" scale="98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/>
  </sheetViews>
  <sheetFormatPr defaultRowHeight="21.75" x14ac:dyDescent="0.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3:K32"/>
  <sheetViews>
    <sheetView topLeftCell="A4" zoomScaleNormal="100" workbookViewId="0">
      <selection activeCell="I22" sqref="I22"/>
    </sheetView>
  </sheetViews>
  <sheetFormatPr defaultColWidth="8.85546875" defaultRowHeight="21" x14ac:dyDescent="0.35"/>
  <cols>
    <col min="1" max="1" width="10.85546875" style="615" customWidth="1"/>
    <col min="2" max="2" width="5.140625" style="34" customWidth="1"/>
    <col min="3" max="3" width="15.42578125" style="34" customWidth="1"/>
    <col min="4" max="4" width="29" style="34" customWidth="1"/>
    <col min="5" max="5" width="25.140625" style="9" customWidth="1"/>
    <col min="6" max="6" width="2.85546875" style="34" customWidth="1"/>
    <col min="7" max="7" width="19.7109375" style="9" customWidth="1"/>
    <col min="8" max="16384" width="8.85546875" style="34"/>
  </cols>
  <sheetData>
    <row r="3" spans="1:8" ht="23.25" x14ac:dyDescent="0.35">
      <c r="A3" s="645"/>
      <c r="B3" s="646" t="s">
        <v>738</v>
      </c>
      <c r="D3" s="646"/>
      <c r="E3" s="647"/>
      <c r="F3" s="646"/>
      <c r="G3" s="647"/>
    </row>
    <row r="4" spans="1:8" ht="23.25" x14ac:dyDescent="0.35">
      <c r="A4" s="739" t="s">
        <v>739</v>
      </c>
      <c r="B4" s="739"/>
      <c r="C4" s="739"/>
      <c r="D4" s="739"/>
      <c r="E4" s="739"/>
      <c r="F4" s="739"/>
      <c r="G4" s="739"/>
      <c r="H4" s="520"/>
    </row>
    <row r="5" spans="1:8" ht="23.25" x14ac:dyDescent="0.35">
      <c r="A5" s="739" t="s">
        <v>740</v>
      </c>
      <c r="B5" s="739"/>
      <c r="C5" s="739"/>
      <c r="D5" s="739"/>
      <c r="E5" s="739"/>
      <c r="F5" s="739"/>
      <c r="G5" s="739"/>
      <c r="H5" s="520"/>
    </row>
    <row r="6" spans="1:8" ht="26.25" x14ac:dyDescent="0.4">
      <c r="A6" s="642" t="s">
        <v>742</v>
      </c>
      <c r="B6" s="642"/>
      <c r="C6" s="642"/>
      <c r="D6" s="632"/>
      <c r="E6" s="78">
        <v>2921815</v>
      </c>
      <c r="F6" s="632"/>
      <c r="G6" s="632"/>
      <c r="H6" s="520"/>
    </row>
    <row r="7" spans="1:8" ht="18" customHeight="1" x14ac:dyDescent="0.5">
      <c r="A7" s="730"/>
      <c r="B7" s="694"/>
      <c r="C7" s="694"/>
      <c r="D7" s="694"/>
      <c r="E7" s="632"/>
      <c r="F7" s="632"/>
      <c r="G7" s="632"/>
      <c r="H7" s="520"/>
    </row>
    <row r="8" spans="1:8" ht="27" thickBot="1" x14ac:dyDescent="0.45">
      <c r="A8" s="632"/>
      <c r="B8" s="632"/>
      <c r="C8" s="632"/>
      <c r="D8" s="632"/>
      <c r="E8" s="643">
        <f>E6</f>
        <v>2921815</v>
      </c>
      <c r="F8" s="632"/>
      <c r="G8" s="632"/>
      <c r="H8" s="520"/>
    </row>
    <row r="9" spans="1:8" ht="14.25" customHeight="1" thickTop="1" x14ac:dyDescent="0.4">
      <c r="A9" s="632"/>
      <c r="B9" s="632"/>
      <c r="C9" s="632"/>
      <c r="D9" s="632"/>
      <c r="E9" s="644"/>
      <c r="F9" s="632"/>
      <c r="G9" s="632"/>
      <c r="H9" s="520"/>
    </row>
    <row r="10" spans="1:8" ht="21" customHeight="1" x14ac:dyDescent="0.4">
      <c r="A10" s="632"/>
      <c r="B10" s="632"/>
      <c r="C10" s="632"/>
      <c r="D10" s="632"/>
      <c r="E10" s="632"/>
      <c r="F10" s="632"/>
      <c r="G10" s="632"/>
      <c r="H10" s="520"/>
    </row>
    <row r="11" spans="1:8" x14ac:dyDescent="0.35">
      <c r="A11" s="615" t="s">
        <v>743</v>
      </c>
      <c r="B11" s="34" t="s">
        <v>741</v>
      </c>
      <c r="E11" s="8"/>
    </row>
    <row r="12" spans="1:8" x14ac:dyDescent="0.35">
      <c r="A12" s="738" t="s">
        <v>744</v>
      </c>
      <c r="B12" s="738"/>
      <c r="C12" s="738"/>
      <c r="D12" s="738"/>
      <c r="E12" s="8">
        <v>25000</v>
      </c>
    </row>
    <row r="13" spans="1:8" x14ac:dyDescent="0.35">
      <c r="A13" s="37"/>
      <c r="B13" s="615"/>
    </row>
    <row r="14" spans="1:8" ht="21.75" thickBot="1" x14ac:dyDescent="0.4">
      <c r="A14" s="37"/>
      <c r="B14" s="615"/>
      <c r="E14" s="636">
        <v>25000</v>
      </c>
    </row>
    <row r="15" spans="1:8" ht="14.25" customHeight="1" thickTop="1" x14ac:dyDescent="0.35">
      <c r="A15" s="37"/>
      <c r="B15" s="615"/>
      <c r="E15" s="8"/>
    </row>
    <row r="16" spans="1:8" ht="14.25" customHeight="1" x14ac:dyDescent="0.35">
      <c r="A16" s="37"/>
      <c r="B16" s="615"/>
      <c r="E16" s="8"/>
    </row>
    <row r="17" spans="1:11" x14ac:dyDescent="0.35">
      <c r="A17" s="641" t="s">
        <v>745</v>
      </c>
      <c r="B17" s="65" t="s">
        <v>759</v>
      </c>
      <c r="D17" s="65"/>
      <c r="E17" s="8"/>
    </row>
    <row r="18" spans="1:11" ht="23.25" x14ac:dyDescent="0.5">
      <c r="A18" s="737" t="s">
        <v>760</v>
      </c>
      <c r="B18" s="696"/>
      <c r="C18" s="696"/>
      <c r="D18" s="696"/>
      <c r="E18" s="8">
        <v>23114.44</v>
      </c>
    </row>
    <row r="19" spans="1:11" ht="23.25" x14ac:dyDescent="0.5">
      <c r="A19" s="737" t="s">
        <v>761</v>
      </c>
      <c r="B19" s="696"/>
      <c r="C19" s="696"/>
      <c r="D19" s="696"/>
      <c r="E19" s="8">
        <v>200235</v>
      </c>
    </row>
    <row r="20" spans="1:11" ht="23.25" x14ac:dyDescent="0.5">
      <c r="A20" s="737" t="s">
        <v>762</v>
      </c>
      <c r="B20" s="696"/>
      <c r="C20" s="696"/>
      <c r="D20" s="696"/>
      <c r="E20" s="8">
        <v>23402.29</v>
      </c>
    </row>
    <row r="21" spans="1:11" x14ac:dyDescent="0.35">
      <c r="A21" s="641"/>
      <c r="B21" s="65" t="s">
        <v>746</v>
      </c>
      <c r="D21" s="65" t="s">
        <v>6</v>
      </c>
      <c r="E21" s="8">
        <v>6459.26</v>
      </c>
    </row>
    <row r="22" spans="1:11" x14ac:dyDescent="0.35">
      <c r="A22" s="641"/>
      <c r="B22" s="65"/>
      <c r="C22" s="65"/>
      <c r="D22" s="65"/>
      <c r="E22" s="8"/>
    </row>
    <row r="23" spans="1:11" ht="21.75" thickBot="1" x14ac:dyDescent="0.4">
      <c r="D23" s="34" t="s">
        <v>302</v>
      </c>
      <c r="E23" s="636">
        <f>SUM(E18:E22)</f>
        <v>253210.99000000002</v>
      </c>
    </row>
    <row r="24" spans="1:11" ht="21.75" thickTop="1" x14ac:dyDescent="0.35">
      <c r="E24" s="8"/>
    </row>
    <row r="25" spans="1:11" ht="4.5" customHeight="1" x14ac:dyDescent="0.35">
      <c r="E25" s="8"/>
    </row>
    <row r="26" spans="1:11" ht="23.25" x14ac:dyDescent="0.5">
      <c r="A26" s="738" t="s">
        <v>747</v>
      </c>
      <c r="B26" s="696"/>
      <c r="C26" s="696"/>
      <c r="D26" s="696"/>
      <c r="E26" s="8"/>
    </row>
    <row r="27" spans="1:11" x14ac:dyDescent="0.35">
      <c r="A27" s="641"/>
      <c r="B27" s="65" t="s">
        <v>756</v>
      </c>
      <c r="C27" s="65"/>
      <c r="D27" s="65"/>
      <c r="E27" s="8">
        <v>27500</v>
      </c>
    </row>
    <row r="28" spans="1:11" x14ac:dyDescent="0.35">
      <c r="A28" s="641"/>
      <c r="B28" s="65" t="s">
        <v>757</v>
      </c>
      <c r="C28" s="65"/>
      <c r="D28" s="65"/>
      <c r="E28" s="8">
        <v>206586.23999999999</v>
      </c>
    </row>
    <row r="29" spans="1:11" x14ac:dyDescent="0.35">
      <c r="A29" s="641"/>
      <c r="B29" s="65" t="s">
        <v>758</v>
      </c>
      <c r="C29" s="65"/>
      <c r="D29" s="65"/>
      <c r="E29" s="8">
        <v>3675815</v>
      </c>
      <c r="K29" s="34" t="s">
        <v>6</v>
      </c>
    </row>
    <row r="30" spans="1:11" x14ac:dyDescent="0.35">
      <c r="A30" s="641"/>
    </row>
    <row r="31" spans="1:11" ht="21.75" thickBot="1" x14ac:dyDescent="0.4">
      <c r="E31" s="636">
        <f>SUM(E27:E30)</f>
        <v>3909901.24</v>
      </c>
    </row>
    <row r="32" spans="1:11" ht="21.75" thickTop="1" x14ac:dyDescent="0.35"/>
  </sheetData>
  <mergeCells count="8">
    <mergeCell ref="A19:D19"/>
    <mergeCell ref="A20:D20"/>
    <mergeCell ref="A26:D26"/>
    <mergeCell ref="A4:G4"/>
    <mergeCell ref="A5:G5"/>
    <mergeCell ref="A7:D7"/>
    <mergeCell ref="A12:D12"/>
    <mergeCell ref="A18:D18"/>
  </mergeCells>
  <pageMargins left="0.74803149606299213" right="0.74803149606299213" top="0.43307086614173229" bottom="0.27559055118110237" header="0.31496062992125984" footer="0.19685039370078741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.75" x14ac:dyDescent="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O55"/>
  <sheetViews>
    <sheetView view="pageBreakPreview" topLeftCell="A28" zoomScale="71" zoomScaleNormal="100" zoomScaleSheetLayoutView="71" workbookViewId="0">
      <selection activeCell="K45" sqref="K45"/>
    </sheetView>
  </sheetViews>
  <sheetFormatPr defaultRowHeight="21.75" x14ac:dyDescent="0.45"/>
  <cols>
    <col min="1" max="1" width="50.140625" style="360" customWidth="1"/>
    <col min="2" max="2" width="9.85546875" style="361" customWidth="1"/>
    <col min="3" max="3" width="21.28515625" style="360" customWidth="1"/>
    <col min="4" max="4" width="22.7109375" style="360" customWidth="1"/>
    <col min="5" max="5" width="14.7109375" style="360" customWidth="1"/>
    <col min="6" max="6" width="17.28515625" style="360" customWidth="1"/>
    <col min="7" max="256" width="9.140625" style="360"/>
    <col min="257" max="257" width="50.140625" style="360" customWidth="1"/>
    <col min="258" max="258" width="9.85546875" style="360" customWidth="1"/>
    <col min="259" max="259" width="21.28515625" style="360" customWidth="1"/>
    <col min="260" max="260" width="22.7109375" style="360" customWidth="1"/>
    <col min="261" max="261" width="14.7109375" style="360" customWidth="1"/>
    <col min="262" max="262" width="5.42578125" style="360" customWidth="1"/>
    <col min="263" max="512" width="9.140625" style="360"/>
    <col min="513" max="513" width="50.140625" style="360" customWidth="1"/>
    <col min="514" max="514" width="9.85546875" style="360" customWidth="1"/>
    <col min="515" max="515" width="21.28515625" style="360" customWidth="1"/>
    <col min="516" max="516" width="22.7109375" style="360" customWidth="1"/>
    <col min="517" max="517" width="14.7109375" style="360" customWidth="1"/>
    <col min="518" max="518" width="5.42578125" style="360" customWidth="1"/>
    <col min="519" max="768" width="9.140625" style="360"/>
    <col min="769" max="769" width="50.140625" style="360" customWidth="1"/>
    <col min="770" max="770" width="9.85546875" style="360" customWidth="1"/>
    <col min="771" max="771" width="21.28515625" style="360" customWidth="1"/>
    <col min="772" max="772" width="22.7109375" style="360" customWidth="1"/>
    <col min="773" max="773" width="14.7109375" style="360" customWidth="1"/>
    <col min="774" max="774" width="5.42578125" style="360" customWidth="1"/>
    <col min="775" max="1024" width="9.140625" style="360"/>
    <col min="1025" max="1025" width="50.140625" style="360" customWidth="1"/>
    <col min="1026" max="1026" width="9.85546875" style="360" customWidth="1"/>
    <col min="1027" max="1027" width="21.28515625" style="360" customWidth="1"/>
    <col min="1028" max="1028" width="22.7109375" style="360" customWidth="1"/>
    <col min="1029" max="1029" width="14.7109375" style="360" customWidth="1"/>
    <col min="1030" max="1030" width="5.42578125" style="360" customWidth="1"/>
    <col min="1031" max="1280" width="9.140625" style="360"/>
    <col min="1281" max="1281" width="50.140625" style="360" customWidth="1"/>
    <col min="1282" max="1282" width="9.85546875" style="360" customWidth="1"/>
    <col min="1283" max="1283" width="21.28515625" style="360" customWidth="1"/>
    <col min="1284" max="1284" width="22.7109375" style="360" customWidth="1"/>
    <col min="1285" max="1285" width="14.7109375" style="360" customWidth="1"/>
    <col min="1286" max="1286" width="5.42578125" style="360" customWidth="1"/>
    <col min="1287" max="1536" width="9.140625" style="360"/>
    <col min="1537" max="1537" width="50.140625" style="360" customWidth="1"/>
    <col min="1538" max="1538" width="9.85546875" style="360" customWidth="1"/>
    <col min="1539" max="1539" width="21.28515625" style="360" customWidth="1"/>
    <col min="1540" max="1540" width="22.7109375" style="360" customWidth="1"/>
    <col min="1541" max="1541" width="14.7109375" style="360" customWidth="1"/>
    <col min="1542" max="1542" width="5.42578125" style="360" customWidth="1"/>
    <col min="1543" max="1792" width="9.140625" style="360"/>
    <col min="1793" max="1793" width="50.140625" style="360" customWidth="1"/>
    <col min="1794" max="1794" width="9.85546875" style="360" customWidth="1"/>
    <col min="1795" max="1795" width="21.28515625" style="360" customWidth="1"/>
    <col min="1796" max="1796" width="22.7109375" style="360" customWidth="1"/>
    <col min="1797" max="1797" width="14.7109375" style="360" customWidth="1"/>
    <col min="1798" max="1798" width="5.42578125" style="360" customWidth="1"/>
    <col min="1799" max="2048" width="9.140625" style="360"/>
    <col min="2049" max="2049" width="50.140625" style="360" customWidth="1"/>
    <col min="2050" max="2050" width="9.85546875" style="360" customWidth="1"/>
    <col min="2051" max="2051" width="21.28515625" style="360" customWidth="1"/>
    <col min="2052" max="2052" width="22.7109375" style="360" customWidth="1"/>
    <col min="2053" max="2053" width="14.7109375" style="360" customWidth="1"/>
    <col min="2054" max="2054" width="5.42578125" style="360" customWidth="1"/>
    <col min="2055" max="2304" width="9.140625" style="360"/>
    <col min="2305" max="2305" width="50.140625" style="360" customWidth="1"/>
    <col min="2306" max="2306" width="9.85546875" style="360" customWidth="1"/>
    <col min="2307" max="2307" width="21.28515625" style="360" customWidth="1"/>
    <col min="2308" max="2308" width="22.7109375" style="360" customWidth="1"/>
    <col min="2309" max="2309" width="14.7109375" style="360" customWidth="1"/>
    <col min="2310" max="2310" width="5.42578125" style="360" customWidth="1"/>
    <col min="2311" max="2560" width="9.140625" style="360"/>
    <col min="2561" max="2561" width="50.140625" style="360" customWidth="1"/>
    <col min="2562" max="2562" width="9.85546875" style="360" customWidth="1"/>
    <col min="2563" max="2563" width="21.28515625" style="360" customWidth="1"/>
    <col min="2564" max="2564" width="22.7109375" style="360" customWidth="1"/>
    <col min="2565" max="2565" width="14.7109375" style="360" customWidth="1"/>
    <col min="2566" max="2566" width="5.42578125" style="360" customWidth="1"/>
    <col min="2567" max="2816" width="9.140625" style="360"/>
    <col min="2817" max="2817" width="50.140625" style="360" customWidth="1"/>
    <col min="2818" max="2818" width="9.85546875" style="360" customWidth="1"/>
    <col min="2819" max="2819" width="21.28515625" style="360" customWidth="1"/>
    <col min="2820" max="2820" width="22.7109375" style="360" customWidth="1"/>
    <col min="2821" max="2821" width="14.7109375" style="360" customWidth="1"/>
    <col min="2822" max="2822" width="5.42578125" style="360" customWidth="1"/>
    <col min="2823" max="3072" width="9.140625" style="360"/>
    <col min="3073" max="3073" width="50.140625" style="360" customWidth="1"/>
    <col min="3074" max="3074" width="9.85546875" style="360" customWidth="1"/>
    <col min="3075" max="3075" width="21.28515625" style="360" customWidth="1"/>
    <col min="3076" max="3076" width="22.7109375" style="360" customWidth="1"/>
    <col min="3077" max="3077" width="14.7109375" style="360" customWidth="1"/>
    <col min="3078" max="3078" width="5.42578125" style="360" customWidth="1"/>
    <col min="3079" max="3328" width="9.140625" style="360"/>
    <col min="3329" max="3329" width="50.140625" style="360" customWidth="1"/>
    <col min="3330" max="3330" width="9.85546875" style="360" customWidth="1"/>
    <col min="3331" max="3331" width="21.28515625" style="360" customWidth="1"/>
    <col min="3332" max="3332" width="22.7109375" style="360" customWidth="1"/>
    <col min="3333" max="3333" width="14.7109375" style="360" customWidth="1"/>
    <col min="3334" max="3334" width="5.42578125" style="360" customWidth="1"/>
    <col min="3335" max="3584" width="9.140625" style="360"/>
    <col min="3585" max="3585" width="50.140625" style="360" customWidth="1"/>
    <col min="3586" max="3586" width="9.85546875" style="360" customWidth="1"/>
    <col min="3587" max="3587" width="21.28515625" style="360" customWidth="1"/>
    <col min="3588" max="3588" width="22.7109375" style="360" customWidth="1"/>
    <col min="3589" max="3589" width="14.7109375" style="360" customWidth="1"/>
    <col min="3590" max="3590" width="5.42578125" style="360" customWidth="1"/>
    <col min="3591" max="3840" width="9.140625" style="360"/>
    <col min="3841" max="3841" width="50.140625" style="360" customWidth="1"/>
    <col min="3842" max="3842" width="9.85546875" style="360" customWidth="1"/>
    <col min="3843" max="3843" width="21.28515625" style="360" customWidth="1"/>
    <col min="3844" max="3844" width="22.7109375" style="360" customWidth="1"/>
    <col min="3845" max="3845" width="14.7109375" style="360" customWidth="1"/>
    <col min="3846" max="3846" width="5.42578125" style="360" customWidth="1"/>
    <col min="3847" max="4096" width="9.140625" style="360"/>
    <col min="4097" max="4097" width="50.140625" style="360" customWidth="1"/>
    <col min="4098" max="4098" width="9.85546875" style="360" customWidth="1"/>
    <col min="4099" max="4099" width="21.28515625" style="360" customWidth="1"/>
    <col min="4100" max="4100" width="22.7109375" style="360" customWidth="1"/>
    <col min="4101" max="4101" width="14.7109375" style="360" customWidth="1"/>
    <col min="4102" max="4102" width="5.42578125" style="360" customWidth="1"/>
    <col min="4103" max="4352" width="9.140625" style="360"/>
    <col min="4353" max="4353" width="50.140625" style="360" customWidth="1"/>
    <col min="4354" max="4354" width="9.85546875" style="360" customWidth="1"/>
    <col min="4355" max="4355" width="21.28515625" style="360" customWidth="1"/>
    <col min="4356" max="4356" width="22.7109375" style="360" customWidth="1"/>
    <col min="4357" max="4357" width="14.7109375" style="360" customWidth="1"/>
    <col min="4358" max="4358" width="5.42578125" style="360" customWidth="1"/>
    <col min="4359" max="4608" width="9.140625" style="360"/>
    <col min="4609" max="4609" width="50.140625" style="360" customWidth="1"/>
    <col min="4610" max="4610" width="9.85546875" style="360" customWidth="1"/>
    <col min="4611" max="4611" width="21.28515625" style="360" customWidth="1"/>
    <col min="4612" max="4612" width="22.7109375" style="360" customWidth="1"/>
    <col min="4613" max="4613" width="14.7109375" style="360" customWidth="1"/>
    <col min="4614" max="4614" width="5.42578125" style="360" customWidth="1"/>
    <col min="4615" max="4864" width="9.140625" style="360"/>
    <col min="4865" max="4865" width="50.140625" style="360" customWidth="1"/>
    <col min="4866" max="4866" width="9.85546875" style="360" customWidth="1"/>
    <col min="4867" max="4867" width="21.28515625" style="360" customWidth="1"/>
    <col min="4868" max="4868" width="22.7109375" style="360" customWidth="1"/>
    <col min="4869" max="4869" width="14.7109375" style="360" customWidth="1"/>
    <col min="4870" max="4870" width="5.42578125" style="360" customWidth="1"/>
    <col min="4871" max="5120" width="9.140625" style="360"/>
    <col min="5121" max="5121" width="50.140625" style="360" customWidth="1"/>
    <col min="5122" max="5122" width="9.85546875" style="360" customWidth="1"/>
    <col min="5123" max="5123" width="21.28515625" style="360" customWidth="1"/>
    <col min="5124" max="5124" width="22.7109375" style="360" customWidth="1"/>
    <col min="5125" max="5125" width="14.7109375" style="360" customWidth="1"/>
    <col min="5126" max="5126" width="5.42578125" style="360" customWidth="1"/>
    <col min="5127" max="5376" width="9.140625" style="360"/>
    <col min="5377" max="5377" width="50.140625" style="360" customWidth="1"/>
    <col min="5378" max="5378" width="9.85546875" style="360" customWidth="1"/>
    <col min="5379" max="5379" width="21.28515625" style="360" customWidth="1"/>
    <col min="5380" max="5380" width="22.7109375" style="360" customWidth="1"/>
    <col min="5381" max="5381" width="14.7109375" style="360" customWidth="1"/>
    <col min="5382" max="5382" width="5.42578125" style="360" customWidth="1"/>
    <col min="5383" max="5632" width="9.140625" style="360"/>
    <col min="5633" max="5633" width="50.140625" style="360" customWidth="1"/>
    <col min="5634" max="5634" width="9.85546875" style="360" customWidth="1"/>
    <col min="5635" max="5635" width="21.28515625" style="360" customWidth="1"/>
    <col min="5636" max="5636" width="22.7109375" style="360" customWidth="1"/>
    <col min="5637" max="5637" width="14.7109375" style="360" customWidth="1"/>
    <col min="5638" max="5638" width="5.42578125" style="360" customWidth="1"/>
    <col min="5639" max="5888" width="9.140625" style="360"/>
    <col min="5889" max="5889" width="50.140625" style="360" customWidth="1"/>
    <col min="5890" max="5890" width="9.85546875" style="360" customWidth="1"/>
    <col min="5891" max="5891" width="21.28515625" style="360" customWidth="1"/>
    <col min="5892" max="5892" width="22.7109375" style="360" customWidth="1"/>
    <col min="5893" max="5893" width="14.7109375" style="360" customWidth="1"/>
    <col min="5894" max="5894" width="5.42578125" style="360" customWidth="1"/>
    <col min="5895" max="6144" width="9.140625" style="360"/>
    <col min="6145" max="6145" width="50.140625" style="360" customWidth="1"/>
    <col min="6146" max="6146" width="9.85546875" style="360" customWidth="1"/>
    <col min="6147" max="6147" width="21.28515625" style="360" customWidth="1"/>
    <col min="6148" max="6148" width="22.7109375" style="360" customWidth="1"/>
    <col min="6149" max="6149" width="14.7109375" style="360" customWidth="1"/>
    <col min="6150" max="6150" width="5.42578125" style="360" customWidth="1"/>
    <col min="6151" max="6400" width="9.140625" style="360"/>
    <col min="6401" max="6401" width="50.140625" style="360" customWidth="1"/>
    <col min="6402" max="6402" width="9.85546875" style="360" customWidth="1"/>
    <col min="6403" max="6403" width="21.28515625" style="360" customWidth="1"/>
    <col min="6404" max="6404" width="22.7109375" style="360" customWidth="1"/>
    <col min="6405" max="6405" width="14.7109375" style="360" customWidth="1"/>
    <col min="6406" max="6406" width="5.42578125" style="360" customWidth="1"/>
    <col min="6407" max="6656" width="9.140625" style="360"/>
    <col min="6657" max="6657" width="50.140625" style="360" customWidth="1"/>
    <col min="6658" max="6658" width="9.85546875" style="360" customWidth="1"/>
    <col min="6659" max="6659" width="21.28515625" style="360" customWidth="1"/>
    <col min="6660" max="6660" width="22.7109375" style="360" customWidth="1"/>
    <col min="6661" max="6661" width="14.7109375" style="360" customWidth="1"/>
    <col min="6662" max="6662" width="5.42578125" style="360" customWidth="1"/>
    <col min="6663" max="6912" width="9.140625" style="360"/>
    <col min="6913" max="6913" width="50.140625" style="360" customWidth="1"/>
    <col min="6914" max="6914" width="9.85546875" style="360" customWidth="1"/>
    <col min="6915" max="6915" width="21.28515625" style="360" customWidth="1"/>
    <col min="6916" max="6916" width="22.7109375" style="360" customWidth="1"/>
    <col min="6917" max="6917" width="14.7109375" style="360" customWidth="1"/>
    <col min="6918" max="6918" width="5.42578125" style="360" customWidth="1"/>
    <col min="6919" max="7168" width="9.140625" style="360"/>
    <col min="7169" max="7169" width="50.140625" style="360" customWidth="1"/>
    <col min="7170" max="7170" width="9.85546875" style="360" customWidth="1"/>
    <col min="7171" max="7171" width="21.28515625" style="360" customWidth="1"/>
    <col min="7172" max="7172" width="22.7109375" style="360" customWidth="1"/>
    <col min="7173" max="7173" width="14.7109375" style="360" customWidth="1"/>
    <col min="7174" max="7174" width="5.42578125" style="360" customWidth="1"/>
    <col min="7175" max="7424" width="9.140625" style="360"/>
    <col min="7425" max="7425" width="50.140625" style="360" customWidth="1"/>
    <col min="7426" max="7426" width="9.85546875" style="360" customWidth="1"/>
    <col min="7427" max="7427" width="21.28515625" style="360" customWidth="1"/>
    <col min="7428" max="7428" width="22.7109375" style="360" customWidth="1"/>
    <col min="7429" max="7429" width="14.7109375" style="360" customWidth="1"/>
    <col min="7430" max="7430" width="5.42578125" style="360" customWidth="1"/>
    <col min="7431" max="7680" width="9.140625" style="360"/>
    <col min="7681" max="7681" width="50.140625" style="360" customWidth="1"/>
    <col min="7682" max="7682" width="9.85546875" style="360" customWidth="1"/>
    <col min="7683" max="7683" width="21.28515625" style="360" customWidth="1"/>
    <col min="7684" max="7684" width="22.7109375" style="360" customWidth="1"/>
    <col min="7685" max="7685" width="14.7109375" style="360" customWidth="1"/>
    <col min="7686" max="7686" width="5.42578125" style="360" customWidth="1"/>
    <col min="7687" max="7936" width="9.140625" style="360"/>
    <col min="7937" max="7937" width="50.140625" style="360" customWidth="1"/>
    <col min="7938" max="7938" width="9.85546875" style="360" customWidth="1"/>
    <col min="7939" max="7939" width="21.28515625" style="360" customWidth="1"/>
    <col min="7940" max="7940" width="22.7109375" style="360" customWidth="1"/>
    <col min="7941" max="7941" width="14.7109375" style="360" customWidth="1"/>
    <col min="7942" max="7942" width="5.42578125" style="360" customWidth="1"/>
    <col min="7943" max="8192" width="9.140625" style="360"/>
    <col min="8193" max="8193" width="50.140625" style="360" customWidth="1"/>
    <col min="8194" max="8194" width="9.85546875" style="360" customWidth="1"/>
    <col min="8195" max="8195" width="21.28515625" style="360" customWidth="1"/>
    <col min="8196" max="8196" width="22.7109375" style="360" customWidth="1"/>
    <col min="8197" max="8197" width="14.7109375" style="360" customWidth="1"/>
    <col min="8198" max="8198" width="5.42578125" style="360" customWidth="1"/>
    <col min="8199" max="8448" width="9.140625" style="360"/>
    <col min="8449" max="8449" width="50.140625" style="360" customWidth="1"/>
    <col min="8450" max="8450" width="9.85546875" style="360" customWidth="1"/>
    <col min="8451" max="8451" width="21.28515625" style="360" customWidth="1"/>
    <col min="8452" max="8452" width="22.7109375" style="360" customWidth="1"/>
    <col min="8453" max="8453" width="14.7109375" style="360" customWidth="1"/>
    <col min="8454" max="8454" width="5.42578125" style="360" customWidth="1"/>
    <col min="8455" max="8704" width="9.140625" style="360"/>
    <col min="8705" max="8705" width="50.140625" style="360" customWidth="1"/>
    <col min="8706" max="8706" width="9.85546875" style="360" customWidth="1"/>
    <col min="8707" max="8707" width="21.28515625" style="360" customWidth="1"/>
    <col min="8708" max="8708" width="22.7109375" style="360" customWidth="1"/>
    <col min="8709" max="8709" width="14.7109375" style="360" customWidth="1"/>
    <col min="8710" max="8710" width="5.42578125" style="360" customWidth="1"/>
    <col min="8711" max="8960" width="9.140625" style="360"/>
    <col min="8961" max="8961" width="50.140625" style="360" customWidth="1"/>
    <col min="8962" max="8962" width="9.85546875" style="360" customWidth="1"/>
    <col min="8963" max="8963" width="21.28515625" style="360" customWidth="1"/>
    <col min="8964" max="8964" width="22.7109375" style="360" customWidth="1"/>
    <col min="8965" max="8965" width="14.7109375" style="360" customWidth="1"/>
    <col min="8966" max="8966" width="5.42578125" style="360" customWidth="1"/>
    <col min="8967" max="9216" width="9.140625" style="360"/>
    <col min="9217" max="9217" width="50.140625" style="360" customWidth="1"/>
    <col min="9218" max="9218" width="9.85546875" style="360" customWidth="1"/>
    <col min="9219" max="9219" width="21.28515625" style="360" customWidth="1"/>
    <col min="9220" max="9220" width="22.7109375" style="360" customWidth="1"/>
    <col min="9221" max="9221" width="14.7109375" style="360" customWidth="1"/>
    <col min="9222" max="9222" width="5.42578125" style="360" customWidth="1"/>
    <col min="9223" max="9472" width="9.140625" style="360"/>
    <col min="9473" max="9473" width="50.140625" style="360" customWidth="1"/>
    <col min="9474" max="9474" width="9.85546875" style="360" customWidth="1"/>
    <col min="9475" max="9475" width="21.28515625" style="360" customWidth="1"/>
    <col min="9476" max="9476" width="22.7109375" style="360" customWidth="1"/>
    <col min="9477" max="9477" width="14.7109375" style="360" customWidth="1"/>
    <col min="9478" max="9478" width="5.42578125" style="360" customWidth="1"/>
    <col min="9479" max="9728" width="9.140625" style="360"/>
    <col min="9729" max="9729" width="50.140625" style="360" customWidth="1"/>
    <col min="9730" max="9730" width="9.85546875" style="360" customWidth="1"/>
    <col min="9731" max="9731" width="21.28515625" style="360" customWidth="1"/>
    <col min="9732" max="9732" width="22.7109375" style="360" customWidth="1"/>
    <col min="9733" max="9733" width="14.7109375" style="360" customWidth="1"/>
    <col min="9734" max="9734" width="5.42578125" style="360" customWidth="1"/>
    <col min="9735" max="9984" width="9.140625" style="360"/>
    <col min="9985" max="9985" width="50.140625" style="360" customWidth="1"/>
    <col min="9986" max="9986" width="9.85546875" style="360" customWidth="1"/>
    <col min="9987" max="9987" width="21.28515625" style="360" customWidth="1"/>
    <col min="9988" max="9988" width="22.7109375" style="360" customWidth="1"/>
    <col min="9989" max="9989" width="14.7109375" style="360" customWidth="1"/>
    <col min="9990" max="9990" width="5.42578125" style="360" customWidth="1"/>
    <col min="9991" max="10240" width="9.140625" style="360"/>
    <col min="10241" max="10241" width="50.140625" style="360" customWidth="1"/>
    <col min="10242" max="10242" width="9.85546875" style="360" customWidth="1"/>
    <col min="10243" max="10243" width="21.28515625" style="360" customWidth="1"/>
    <col min="10244" max="10244" width="22.7109375" style="360" customWidth="1"/>
    <col min="10245" max="10245" width="14.7109375" style="360" customWidth="1"/>
    <col min="10246" max="10246" width="5.42578125" style="360" customWidth="1"/>
    <col min="10247" max="10496" width="9.140625" style="360"/>
    <col min="10497" max="10497" width="50.140625" style="360" customWidth="1"/>
    <col min="10498" max="10498" width="9.85546875" style="360" customWidth="1"/>
    <col min="10499" max="10499" width="21.28515625" style="360" customWidth="1"/>
    <col min="10500" max="10500" width="22.7109375" style="360" customWidth="1"/>
    <col min="10501" max="10501" width="14.7109375" style="360" customWidth="1"/>
    <col min="10502" max="10502" width="5.42578125" style="360" customWidth="1"/>
    <col min="10503" max="10752" width="9.140625" style="360"/>
    <col min="10753" max="10753" width="50.140625" style="360" customWidth="1"/>
    <col min="10754" max="10754" width="9.85546875" style="360" customWidth="1"/>
    <col min="10755" max="10755" width="21.28515625" style="360" customWidth="1"/>
    <col min="10756" max="10756" width="22.7109375" style="360" customWidth="1"/>
    <col min="10757" max="10757" width="14.7109375" style="360" customWidth="1"/>
    <col min="10758" max="10758" width="5.42578125" style="360" customWidth="1"/>
    <col min="10759" max="11008" width="9.140625" style="360"/>
    <col min="11009" max="11009" width="50.140625" style="360" customWidth="1"/>
    <col min="11010" max="11010" width="9.85546875" style="360" customWidth="1"/>
    <col min="11011" max="11011" width="21.28515625" style="360" customWidth="1"/>
    <col min="11012" max="11012" width="22.7109375" style="360" customWidth="1"/>
    <col min="11013" max="11013" width="14.7109375" style="360" customWidth="1"/>
    <col min="11014" max="11014" width="5.42578125" style="360" customWidth="1"/>
    <col min="11015" max="11264" width="9.140625" style="360"/>
    <col min="11265" max="11265" width="50.140625" style="360" customWidth="1"/>
    <col min="11266" max="11266" width="9.85546875" style="360" customWidth="1"/>
    <col min="11267" max="11267" width="21.28515625" style="360" customWidth="1"/>
    <col min="11268" max="11268" width="22.7109375" style="360" customWidth="1"/>
    <col min="11269" max="11269" width="14.7109375" style="360" customWidth="1"/>
    <col min="11270" max="11270" width="5.42578125" style="360" customWidth="1"/>
    <col min="11271" max="11520" width="9.140625" style="360"/>
    <col min="11521" max="11521" width="50.140625" style="360" customWidth="1"/>
    <col min="11522" max="11522" width="9.85546875" style="360" customWidth="1"/>
    <col min="11523" max="11523" width="21.28515625" style="360" customWidth="1"/>
    <col min="11524" max="11524" width="22.7109375" style="360" customWidth="1"/>
    <col min="11525" max="11525" width="14.7109375" style="360" customWidth="1"/>
    <col min="11526" max="11526" width="5.42578125" style="360" customWidth="1"/>
    <col min="11527" max="11776" width="9.140625" style="360"/>
    <col min="11777" max="11777" width="50.140625" style="360" customWidth="1"/>
    <col min="11778" max="11778" width="9.85546875" style="360" customWidth="1"/>
    <col min="11779" max="11779" width="21.28515625" style="360" customWidth="1"/>
    <col min="11780" max="11780" width="22.7109375" style="360" customWidth="1"/>
    <col min="11781" max="11781" width="14.7109375" style="360" customWidth="1"/>
    <col min="11782" max="11782" width="5.42578125" style="360" customWidth="1"/>
    <col min="11783" max="12032" width="9.140625" style="360"/>
    <col min="12033" max="12033" width="50.140625" style="360" customWidth="1"/>
    <col min="12034" max="12034" width="9.85546875" style="360" customWidth="1"/>
    <col min="12035" max="12035" width="21.28515625" style="360" customWidth="1"/>
    <col min="12036" max="12036" width="22.7109375" style="360" customWidth="1"/>
    <col min="12037" max="12037" width="14.7109375" style="360" customWidth="1"/>
    <col min="12038" max="12038" width="5.42578125" style="360" customWidth="1"/>
    <col min="12039" max="12288" width="9.140625" style="360"/>
    <col min="12289" max="12289" width="50.140625" style="360" customWidth="1"/>
    <col min="12290" max="12290" width="9.85546875" style="360" customWidth="1"/>
    <col min="12291" max="12291" width="21.28515625" style="360" customWidth="1"/>
    <col min="12292" max="12292" width="22.7109375" style="360" customWidth="1"/>
    <col min="12293" max="12293" width="14.7109375" style="360" customWidth="1"/>
    <col min="12294" max="12294" width="5.42578125" style="360" customWidth="1"/>
    <col min="12295" max="12544" width="9.140625" style="360"/>
    <col min="12545" max="12545" width="50.140625" style="360" customWidth="1"/>
    <col min="12546" max="12546" width="9.85546875" style="360" customWidth="1"/>
    <col min="12547" max="12547" width="21.28515625" style="360" customWidth="1"/>
    <col min="12548" max="12548" width="22.7109375" style="360" customWidth="1"/>
    <col min="12549" max="12549" width="14.7109375" style="360" customWidth="1"/>
    <col min="12550" max="12550" width="5.42578125" style="360" customWidth="1"/>
    <col min="12551" max="12800" width="9.140625" style="360"/>
    <col min="12801" max="12801" width="50.140625" style="360" customWidth="1"/>
    <col min="12802" max="12802" width="9.85546875" style="360" customWidth="1"/>
    <col min="12803" max="12803" width="21.28515625" style="360" customWidth="1"/>
    <col min="12804" max="12804" width="22.7109375" style="360" customWidth="1"/>
    <col min="12805" max="12805" width="14.7109375" style="360" customWidth="1"/>
    <col min="12806" max="12806" width="5.42578125" style="360" customWidth="1"/>
    <col min="12807" max="13056" width="9.140625" style="360"/>
    <col min="13057" max="13057" width="50.140625" style="360" customWidth="1"/>
    <col min="13058" max="13058" width="9.85546875" style="360" customWidth="1"/>
    <col min="13059" max="13059" width="21.28515625" style="360" customWidth="1"/>
    <col min="13060" max="13060" width="22.7109375" style="360" customWidth="1"/>
    <col min="13061" max="13061" width="14.7109375" style="360" customWidth="1"/>
    <col min="13062" max="13062" width="5.42578125" style="360" customWidth="1"/>
    <col min="13063" max="13312" width="9.140625" style="360"/>
    <col min="13313" max="13313" width="50.140625" style="360" customWidth="1"/>
    <col min="13314" max="13314" width="9.85546875" style="360" customWidth="1"/>
    <col min="13315" max="13315" width="21.28515625" style="360" customWidth="1"/>
    <col min="13316" max="13316" width="22.7109375" style="360" customWidth="1"/>
    <col min="13317" max="13317" width="14.7109375" style="360" customWidth="1"/>
    <col min="13318" max="13318" width="5.42578125" style="360" customWidth="1"/>
    <col min="13319" max="13568" width="9.140625" style="360"/>
    <col min="13569" max="13569" width="50.140625" style="360" customWidth="1"/>
    <col min="13570" max="13570" width="9.85546875" style="360" customWidth="1"/>
    <col min="13571" max="13571" width="21.28515625" style="360" customWidth="1"/>
    <col min="13572" max="13572" width="22.7109375" style="360" customWidth="1"/>
    <col min="13573" max="13573" width="14.7109375" style="360" customWidth="1"/>
    <col min="13574" max="13574" width="5.42578125" style="360" customWidth="1"/>
    <col min="13575" max="13824" width="9.140625" style="360"/>
    <col min="13825" max="13825" width="50.140625" style="360" customWidth="1"/>
    <col min="13826" max="13826" width="9.85546875" style="360" customWidth="1"/>
    <col min="13827" max="13827" width="21.28515625" style="360" customWidth="1"/>
    <col min="13828" max="13828" width="22.7109375" style="360" customWidth="1"/>
    <col min="13829" max="13829" width="14.7109375" style="360" customWidth="1"/>
    <col min="13830" max="13830" width="5.42578125" style="360" customWidth="1"/>
    <col min="13831" max="14080" width="9.140625" style="360"/>
    <col min="14081" max="14081" width="50.140625" style="360" customWidth="1"/>
    <col min="14082" max="14082" width="9.85546875" style="360" customWidth="1"/>
    <col min="14083" max="14083" width="21.28515625" style="360" customWidth="1"/>
    <col min="14084" max="14084" width="22.7109375" style="360" customWidth="1"/>
    <col min="14085" max="14085" width="14.7109375" style="360" customWidth="1"/>
    <col min="14086" max="14086" width="5.42578125" style="360" customWidth="1"/>
    <col min="14087" max="14336" width="9.140625" style="360"/>
    <col min="14337" max="14337" width="50.140625" style="360" customWidth="1"/>
    <col min="14338" max="14338" width="9.85546875" style="360" customWidth="1"/>
    <col min="14339" max="14339" width="21.28515625" style="360" customWidth="1"/>
    <col min="14340" max="14340" width="22.7109375" style="360" customWidth="1"/>
    <col min="14341" max="14341" width="14.7109375" style="360" customWidth="1"/>
    <col min="14342" max="14342" width="5.42578125" style="360" customWidth="1"/>
    <col min="14343" max="14592" width="9.140625" style="360"/>
    <col min="14593" max="14593" width="50.140625" style="360" customWidth="1"/>
    <col min="14594" max="14594" width="9.85546875" style="360" customWidth="1"/>
    <col min="14595" max="14595" width="21.28515625" style="360" customWidth="1"/>
    <col min="14596" max="14596" width="22.7109375" style="360" customWidth="1"/>
    <col min="14597" max="14597" width="14.7109375" style="360" customWidth="1"/>
    <col min="14598" max="14598" width="5.42578125" style="360" customWidth="1"/>
    <col min="14599" max="14848" width="9.140625" style="360"/>
    <col min="14849" max="14849" width="50.140625" style="360" customWidth="1"/>
    <col min="14850" max="14850" width="9.85546875" style="360" customWidth="1"/>
    <col min="14851" max="14851" width="21.28515625" style="360" customWidth="1"/>
    <col min="14852" max="14852" width="22.7109375" style="360" customWidth="1"/>
    <col min="14853" max="14853" width="14.7109375" style="360" customWidth="1"/>
    <col min="14854" max="14854" width="5.42578125" style="360" customWidth="1"/>
    <col min="14855" max="15104" width="9.140625" style="360"/>
    <col min="15105" max="15105" width="50.140625" style="360" customWidth="1"/>
    <col min="15106" max="15106" width="9.85546875" style="360" customWidth="1"/>
    <col min="15107" max="15107" width="21.28515625" style="360" customWidth="1"/>
    <col min="15108" max="15108" width="22.7109375" style="360" customWidth="1"/>
    <col min="15109" max="15109" width="14.7109375" style="360" customWidth="1"/>
    <col min="15110" max="15110" width="5.42578125" style="360" customWidth="1"/>
    <col min="15111" max="15360" width="9.140625" style="360"/>
    <col min="15361" max="15361" width="50.140625" style="360" customWidth="1"/>
    <col min="15362" max="15362" width="9.85546875" style="360" customWidth="1"/>
    <col min="15363" max="15363" width="21.28515625" style="360" customWidth="1"/>
    <col min="15364" max="15364" width="22.7109375" style="360" customWidth="1"/>
    <col min="15365" max="15365" width="14.7109375" style="360" customWidth="1"/>
    <col min="15366" max="15366" width="5.42578125" style="360" customWidth="1"/>
    <col min="15367" max="15616" width="9.140625" style="360"/>
    <col min="15617" max="15617" width="50.140625" style="360" customWidth="1"/>
    <col min="15618" max="15618" width="9.85546875" style="360" customWidth="1"/>
    <col min="15619" max="15619" width="21.28515625" style="360" customWidth="1"/>
    <col min="15620" max="15620" width="22.7109375" style="360" customWidth="1"/>
    <col min="15621" max="15621" width="14.7109375" style="360" customWidth="1"/>
    <col min="15622" max="15622" width="5.42578125" style="360" customWidth="1"/>
    <col min="15623" max="15872" width="9.140625" style="360"/>
    <col min="15873" max="15873" width="50.140625" style="360" customWidth="1"/>
    <col min="15874" max="15874" width="9.85546875" style="360" customWidth="1"/>
    <col min="15875" max="15875" width="21.28515625" style="360" customWidth="1"/>
    <col min="15876" max="15876" width="22.7109375" style="360" customWidth="1"/>
    <col min="15877" max="15877" width="14.7109375" style="360" customWidth="1"/>
    <col min="15878" max="15878" width="5.42578125" style="360" customWidth="1"/>
    <col min="15879" max="16128" width="9.140625" style="360"/>
    <col min="16129" max="16129" width="50.140625" style="360" customWidth="1"/>
    <col min="16130" max="16130" width="9.85546875" style="360" customWidth="1"/>
    <col min="16131" max="16131" width="21.28515625" style="360" customWidth="1"/>
    <col min="16132" max="16132" width="22.7109375" style="360" customWidth="1"/>
    <col min="16133" max="16133" width="14.7109375" style="360" customWidth="1"/>
    <col min="16134" max="16134" width="5.42578125" style="360" customWidth="1"/>
    <col min="16135" max="16384" width="9.140625" style="360"/>
  </cols>
  <sheetData>
    <row r="1" spans="1:41" s="212" customFormat="1" ht="23.25" x14ac:dyDescent="0.5">
      <c r="A1" s="701" t="s">
        <v>381</v>
      </c>
      <c r="B1" s="701"/>
      <c r="C1" s="701"/>
      <c r="D1" s="701"/>
      <c r="E1" s="287"/>
    </row>
    <row r="2" spans="1:41" s="212" customFormat="1" ht="23.25" x14ac:dyDescent="0.5">
      <c r="A2" s="701" t="s">
        <v>46</v>
      </c>
      <c r="B2" s="701"/>
      <c r="C2" s="701"/>
      <c r="D2" s="701"/>
      <c r="E2" s="287"/>
    </row>
    <row r="3" spans="1:41" s="212" customFormat="1" ht="23.25" x14ac:dyDescent="0.5">
      <c r="A3" s="702" t="s">
        <v>709</v>
      </c>
      <c r="B3" s="702"/>
      <c r="C3" s="702"/>
      <c r="D3" s="702"/>
      <c r="E3" s="230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</row>
    <row r="4" spans="1:41" s="212" customFormat="1" ht="20.25" customHeight="1" x14ac:dyDescent="0.45">
      <c r="A4" s="703" t="s">
        <v>12</v>
      </c>
      <c r="B4" s="336" t="s">
        <v>3</v>
      </c>
      <c r="C4" s="705" t="s">
        <v>8</v>
      </c>
      <c r="D4" s="705" t="s">
        <v>9</v>
      </c>
      <c r="E4" s="337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  <c r="AE4" s="221"/>
      <c r="AF4" s="221"/>
      <c r="AG4" s="221"/>
      <c r="AH4" s="221"/>
      <c r="AI4" s="221"/>
      <c r="AJ4" s="221"/>
      <c r="AK4" s="221"/>
      <c r="AL4" s="221"/>
      <c r="AM4" s="221"/>
      <c r="AN4" s="221"/>
      <c r="AO4" s="221"/>
    </row>
    <row r="5" spans="1:41" s="212" customFormat="1" ht="21.75" customHeight="1" x14ac:dyDescent="0.45">
      <c r="A5" s="704"/>
      <c r="B5" s="338" t="s">
        <v>4</v>
      </c>
      <c r="C5" s="706"/>
      <c r="D5" s="706"/>
      <c r="E5" s="337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  <c r="AC5" s="221"/>
      <c r="AD5" s="221"/>
      <c r="AE5" s="221"/>
      <c r="AF5" s="221"/>
      <c r="AG5" s="221"/>
      <c r="AH5" s="221"/>
      <c r="AI5" s="221"/>
      <c r="AJ5" s="221"/>
      <c r="AK5" s="221"/>
      <c r="AL5" s="221"/>
      <c r="AM5" s="221"/>
      <c r="AN5" s="221"/>
      <c r="AO5" s="221"/>
    </row>
    <row r="6" spans="1:41" s="212" customFormat="1" ht="23.25" x14ac:dyDescent="0.5">
      <c r="A6" s="339" t="s">
        <v>45</v>
      </c>
      <c r="B6" s="340">
        <v>111100</v>
      </c>
      <c r="C6" s="341">
        <v>41</v>
      </c>
      <c r="D6" s="342">
        <v>0</v>
      </c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</row>
    <row r="7" spans="1:41" s="212" customFormat="1" ht="23.25" x14ac:dyDescent="0.5">
      <c r="A7" s="343" t="s">
        <v>382</v>
      </c>
      <c r="B7" s="340"/>
      <c r="C7" s="344"/>
      <c r="D7" s="345"/>
      <c r="E7" s="221"/>
    </row>
    <row r="8" spans="1:41" s="212" customFormat="1" ht="23.25" x14ac:dyDescent="0.5">
      <c r="A8" s="346" t="s">
        <v>438</v>
      </c>
      <c r="B8" s="340">
        <v>110201</v>
      </c>
      <c r="C8" s="344">
        <v>38335373.670000002</v>
      </c>
      <c r="D8" s="345"/>
      <c r="E8" s="221"/>
    </row>
    <row r="9" spans="1:41" s="212" customFormat="1" ht="23.25" x14ac:dyDescent="0.5">
      <c r="A9" s="346" t="s">
        <v>251</v>
      </c>
      <c r="B9" s="340">
        <v>110201</v>
      </c>
      <c r="C9" s="344">
        <v>2888875.99</v>
      </c>
      <c r="D9" s="345"/>
      <c r="E9" s="221"/>
      <c r="F9" s="441">
        <f>SUM(C6:C10)</f>
        <v>42255598.700000003</v>
      </c>
    </row>
    <row r="10" spans="1:41" s="212" customFormat="1" ht="23.25" x14ac:dyDescent="0.5">
      <c r="A10" s="346" t="s">
        <v>410</v>
      </c>
      <c r="B10" s="340"/>
      <c r="C10" s="344">
        <v>1031308.04</v>
      </c>
      <c r="D10" s="345"/>
      <c r="E10" s="221"/>
    </row>
    <row r="11" spans="1:41" s="212" customFormat="1" ht="23.25" x14ac:dyDescent="0.5">
      <c r="A11" s="256" t="s">
        <v>383</v>
      </c>
      <c r="B11" s="340"/>
      <c r="C11" s="344"/>
      <c r="D11" s="345"/>
      <c r="E11" s="221"/>
    </row>
    <row r="12" spans="1:41" s="212" customFormat="1" ht="23.25" x14ac:dyDescent="0.5">
      <c r="A12" s="346" t="s">
        <v>213</v>
      </c>
      <c r="B12" s="340"/>
      <c r="C12" s="347"/>
      <c r="D12" s="345"/>
      <c r="E12" s="348"/>
    </row>
    <row r="13" spans="1:41" s="212" customFormat="1" ht="21" x14ac:dyDescent="0.45">
      <c r="A13" s="349" t="s">
        <v>384</v>
      </c>
      <c r="B13" s="340">
        <v>113100</v>
      </c>
      <c r="C13" s="345">
        <f>'งบรับ-จ่าย'!D71-'งบรับ-จ่าย'!D23</f>
        <v>690600</v>
      </c>
      <c r="D13" s="345"/>
      <c r="E13" s="348"/>
    </row>
    <row r="14" spans="1:41" s="212" customFormat="1" ht="21" x14ac:dyDescent="0.45">
      <c r="A14" s="350" t="s">
        <v>306</v>
      </c>
      <c r="B14" s="340"/>
      <c r="C14" s="345">
        <v>2921815</v>
      </c>
      <c r="D14" s="345"/>
      <c r="E14" s="348"/>
    </row>
    <row r="15" spans="1:41" s="212" customFormat="1" ht="21" x14ac:dyDescent="0.45">
      <c r="A15" s="350" t="s">
        <v>405</v>
      </c>
      <c r="B15" s="340"/>
      <c r="C15" s="345">
        <v>25000</v>
      </c>
      <c r="D15" s="345"/>
      <c r="E15" s="348"/>
    </row>
    <row r="16" spans="1:41" s="212" customFormat="1" ht="21" x14ac:dyDescent="0.45">
      <c r="A16" s="350" t="s">
        <v>47</v>
      </c>
      <c r="B16" s="340">
        <v>510000</v>
      </c>
      <c r="C16" s="345">
        <f>'งบรับ-จ่าย'!D55</f>
        <v>500</v>
      </c>
      <c r="D16" s="345"/>
      <c r="E16" s="348"/>
      <c r="F16" s="359"/>
    </row>
    <row r="17" spans="1:6" s="212" customFormat="1" ht="21" x14ac:dyDescent="0.45">
      <c r="A17" s="350" t="s">
        <v>549</v>
      </c>
      <c r="B17" s="340"/>
      <c r="C17" s="345">
        <f>'งบรับ-จ่าย'!D56</f>
        <v>70900</v>
      </c>
      <c r="D17" s="345"/>
      <c r="E17" s="348"/>
      <c r="F17" s="441">
        <f>SUM(C16:C18)</f>
        <v>93800</v>
      </c>
    </row>
    <row r="18" spans="1:6" s="212" customFormat="1" ht="21" x14ac:dyDescent="0.45">
      <c r="A18" s="350" t="s">
        <v>550</v>
      </c>
      <c r="B18" s="340"/>
      <c r="C18" s="345">
        <f>'งบรับ-จ่าย'!D57</f>
        <v>22400</v>
      </c>
      <c r="D18" s="345"/>
      <c r="E18" s="348"/>
    </row>
    <row r="19" spans="1:6" s="212" customFormat="1" ht="21" x14ac:dyDescent="0.45">
      <c r="A19" s="350" t="s">
        <v>385</v>
      </c>
      <c r="B19" s="340">
        <v>52100</v>
      </c>
      <c r="C19" s="345">
        <f>'งบรับ-จ่าย'!D58</f>
        <v>214260</v>
      </c>
      <c r="D19" s="345"/>
      <c r="E19" s="221"/>
    </row>
    <row r="20" spans="1:6" s="212" customFormat="1" x14ac:dyDescent="0.5">
      <c r="A20" s="350" t="s">
        <v>386</v>
      </c>
      <c r="B20" s="340">
        <v>522000</v>
      </c>
      <c r="C20" s="345">
        <f>SUM('งบรับ-จ่าย'!D59:D60)</f>
        <v>401540</v>
      </c>
      <c r="D20" s="345"/>
      <c r="E20" s="221"/>
      <c r="F20" s="603" t="s">
        <v>663</v>
      </c>
    </row>
    <row r="21" spans="1:6" s="212" customFormat="1" ht="21" x14ac:dyDescent="0.45">
      <c r="A21" s="350" t="s">
        <v>38</v>
      </c>
      <c r="B21" s="340">
        <v>531000</v>
      </c>
      <c r="C21" s="345">
        <f>SUM('งบรับ-จ่าย'!D61:D61)</f>
        <v>10750</v>
      </c>
      <c r="D21" s="345"/>
      <c r="E21" s="221"/>
    </row>
    <row r="22" spans="1:6" s="212" customFormat="1" ht="21" x14ac:dyDescent="0.45">
      <c r="A22" s="350" t="s">
        <v>39</v>
      </c>
      <c r="B22" s="340">
        <v>532000</v>
      </c>
      <c r="C22" s="345">
        <f>SUM('งบรับ-จ่าย'!D62:D62)</f>
        <v>0</v>
      </c>
      <c r="D22" s="345"/>
      <c r="E22" s="221"/>
    </row>
    <row r="23" spans="1:6" s="212" customFormat="1" ht="21" x14ac:dyDescent="0.45">
      <c r="A23" s="350" t="s">
        <v>40</v>
      </c>
      <c r="B23" s="340">
        <v>533000</v>
      </c>
      <c r="C23" s="345">
        <f>SUM('งบรับ-จ่าย'!D63+D79)</f>
        <v>0</v>
      </c>
      <c r="D23" s="345"/>
      <c r="E23" s="221"/>
    </row>
    <row r="24" spans="1:6" s="212" customFormat="1" ht="21" x14ac:dyDescent="0.45">
      <c r="A24" s="350" t="s">
        <v>41</v>
      </c>
      <c r="B24" s="340">
        <v>534000</v>
      </c>
      <c r="C24" s="345">
        <f>SUM('งบรับ-จ่าย'!D64:D64)</f>
        <v>4299.26</v>
      </c>
      <c r="D24" s="345"/>
      <c r="E24" s="221"/>
    </row>
    <row r="25" spans="1:6" s="212" customFormat="1" ht="21" x14ac:dyDescent="0.45">
      <c r="A25" s="350" t="s">
        <v>26</v>
      </c>
      <c r="B25" s="340">
        <v>561000</v>
      </c>
      <c r="C25" s="345">
        <f>SUM('งบรับ-จ่าย'!D65:D65)</f>
        <v>0</v>
      </c>
      <c r="D25" s="345"/>
      <c r="E25" s="221"/>
    </row>
    <row r="26" spans="1:6" s="212" customFormat="1" ht="21" x14ac:dyDescent="0.45">
      <c r="A26" s="350" t="s">
        <v>48</v>
      </c>
      <c r="B26" s="340">
        <v>541000</v>
      </c>
      <c r="C26" s="345">
        <f>SUM('งบรับ-จ่าย'!D67:D67)</f>
        <v>0</v>
      </c>
      <c r="D26" s="345"/>
      <c r="E26" s="221"/>
    </row>
    <row r="27" spans="1:6" s="212" customFormat="1" ht="21" x14ac:dyDescent="0.45">
      <c r="A27" s="350" t="s">
        <v>49</v>
      </c>
      <c r="B27" s="340">
        <v>542000</v>
      </c>
      <c r="C27" s="345">
        <f>'งบรับ-จ่าย'!D68</f>
        <v>0</v>
      </c>
      <c r="D27" s="345"/>
      <c r="E27" s="221"/>
    </row>
    <row r="28" spans="1:6" s="212" customFormat="1" ht="21" x14ac:dyDescent="0.45">
      <c r="A28" s="350" t="s">
        <v>387</v>
      </c>
      <c r="B28" s="340">
        <v>551000</v>
      </c>
      <c r="C28" s="345">
        <f>'งบรับ-จ่าย'!D66</f>
        <v>0</v>
      </c>
      <c r="D28" s="345"/>
      <c r="E28" s="221"/>
    </row>
    <row r="29" spans="1:6" s="212" customFormat="1" ht="21" x14ac:dyDescent="0.45">
      <c r="A29" s="350" t="s">
        <v>439</v>
      </c>
      <c r="B29" s="340">
        <v>441001</v>
      </c>
      <c r="C29" s="345">
        <v>0</v>
      </c>
      <c r="D29" s="345"/>
      <c r="E29" s="221"/>
    </row>
    <row r="30" spans="1:6" s="212" customFormat="1" ht="21" x14ac:dyDescent="0.45">
      <c r="A30" s="350" t="s">
        <v>388</v>
      </c>
      <c r="B30" s="340">
        <v>190001</v>
      </c>
      <c r="C30" s="345"/>
      <c r="D30" s="345">
        <f>'หมายเหต 1.1'!D121</f>
        <v>5824700.0199999996</v>
      </c>
      <c r="E30" s="221"/>
    </row>
    <row r="31" spans="1:6" s="212" customFormat="1" ht="21" x14ac:dyDescent="0.45">
      <c r="A31" s="350" t="s">
        <v>389</v>
      </c>
      <c r="B31" s="340">
        <v>215000</v>
      </c>
      <c r="C31" s="345"/>
      <c r="D31" s="345">
        <f>หมายเหต1.2!D16</f>
        <v>234001.73</v>
      </c>
      <c r="E31" s="221"/>
    </row>
    <row r="32" spans="1:6" s="212" customFormat="1" ht="21" x14ac:dyDescent="0.45">
      <c r="A32" s="350" t="s">
        <v>339</v>
      </c>
      <c r="B32" s="340">
        <v>213000</v>
      </c>
      <c r="C32" s="345"/>
      <c r="D32" s="345">
        <v>3882401.24</v>
      </c>
      <c r="E32" s="221"/>
      <c r="F32" s="441">
        <f>SUM(D30:D35)</f>
        <v>46617662.960000001</v>
      </c>
    </row>
    <row r="33" spans="1:5" s="212" customFormat="1" ht="21" x14ac:dyDescent="0.45">
      <c r="A33" s="350" t="s">
        <v>548</v>
      </c>
      <c r="B33" s="340">
        <v>441000</v>
      </c>
      <c r="C33" s="345"/>
      <c r="D33" s="345">
        <v>1056308.04</v>
      </c>
      <c r="E33" s="221"/>
    </row>
    <row r="34" spans="1:5" s="212" customFormat="1" ht="21" x14ac:dyDescent="0.45">
      <c r="A34" s="349" t="s">
        <v>42</v>
      </c>
      <c r="B34" s="351">
        <v>310000</v>
      </c>
      <c r="C34" s="345"/>
      <c r="D34" s="352">
        <v>22369692.370000001</v>
      </c>
      <c r="E34" s="353"/>
    </row>
    <row r="35" spans="1:5" s="212" customFormat="1" ht="21" x14ac:dyDescent="0.45">
      <c r="A35" s="354" t="s">
        <v>68</v>
      </c>
      <c r="B35" s="355">
        <v>320000</v>
      </c>
      <c r="C35" s="345"/>
      <c r="D35" s="352">
        <v>13250559.560000001</v>
      </c>
      <c r="E35" s="221"/>
    </row>
    <row r="36" spans="1:5" s="228" customFormat="1" ht="24.95" customHeight="1" x14ac:dyDescent="0.45">
      <c r="B36" s="356"/>
      <c r="C36" s="357">
        <f>SUM(C6:C35)</f>
        <v>46617662.960000001</v>
      </c>
      <c r="D36" s="357">
        <f>SUM(D30:D35)</f>
        <v>46617662.960000001</v>
      </c>
      <c r="E36" s="358"/>
    </row>
    <row r="37" spans="1:5" s="228" customFormat="1" ht="24.95" customHeight="1" x14ac:dyDescent="0.5">
      <c r="A37" s="707"/>
      <c r="B37" s="696"/>
      <c r="C37" s="696"/>
      <c r="D37" s="696"/>
      <c r="E37" s="358"/>
    </row>
    <row r="38" spans="1:5" s="228" customFormat="1" ht="24.95" customHeight="1" x14ac:dyDescent="0.5">
      <c r="A38" s="707" t="s">
        <v>711</v>
      </c>
      <c r="B38" s="696"/>
      <c r="C38" s="696"/>
      <c r="D38" s="696"/>
      <c r="E38" s="358"/>
    </row>
    <row r="39" spans="1:5" s="228" customFormat="1" ht="24.95" customHeight="1" x14ac:dyDescent="0.5">
      <c r="A39" s="707" t="s">
        <v>710</v>
      </c>
      <c r="B39" s="696"/>
      <c r="C39" s="696"/>
      <c r="D39" s="696"/>
      <c r="E39" s="358"/>
    </row>
    <row r="40" spans="1:5" s="228" customFormat="1" ht="24.95" customHeight="1" x14ac:dyDescent="0.5">
      <c r="A40" s="707" t="s">
        <v>712</v>
      </c>
      <c r="B40" s="696"/>
      <c r="C40" s="696"/>
      <c r="D40" s="696"/>
      <c r="E40" s="358"/>
    </row>
    <row r="41" spans="1:5" s="228" customFormat="1" ht="24.95" customHeight="1" x14ac:dyDescent="0.45">
      <c r="B41" s="633"/>
      <c r="C41" s="634"/>
      <c r="D41" s="634"/>
      <c r="E41" s="358"/>
    </row>
    <row r="42" spans="1:5" s="228" customFormat="1" ht="24.95" customHeight="1" x14ac:dyDescent="0.45">
      <c r="B42" s="633"/>
      <c r="C42" s="634"/>
      <c r="D42" s="634"/>
      <c r="E42" s="358"/>
    </row>
    <row r="43" spans="1:5" s="212" customFormat="1" ht="21" x14ac:dyDescent="0.45">
      <c r="A43" s="507"/>
      <c r="B43" s="286"/>
      <c r="C43" s="280"/>
      <c r="D43" s="442"/>
    </row>
    <row r="44" spans="1:5" s="212" customFormat="1" ht="22.5" customHeight="1" x14ac:dyDescent="0.45">
      <c r="B44" s="228"/>
      <c r="C44" s="280"/>
      <c r="D44" s="278"/>
      <c r="E44" s="281"/>
    </row>
    <row r="45" spans="1:5" s="212" customFormat="1" ht="21" x14ac:dyDescent="0.45">
      <c r="A45" s="318"/>
      <c r="B45" s="510"/>
      <c r="C45" s="510"/>
      <c r="E45" s="280"/>
    </row>
    <row r="46" spans="1:5" s="212" customFormat="1" ht="21" x14ac:dyDescent="0.45">
      <c r="B46" s="508"/>
      <c r="C46" s="509"/>
      <c r="E46" s="280"/>
    </row>
    <row r="47" spans="1:5" s="212" customFormat="1" ht="21" x14ac:dyDescent="0.45">
      <c r="B47" s="508"/>
      <c r="C47" s="509"/>
      <c r="D47" s="231"/>
      <c r="E47" s="280"/>
    </row>
    <row r="48" spans="1:5" s="212" customFormat="1" ht="21" x14ac:dyDescent="0.45">
      <c r="B48" s="228"/>
      <c r="C48" s="280"/>
      <c r="D48" s="231"/>
      <c r="E48" s="280"/>
    </row>
    <row r="49" spans="1:5" s="212" customFormat="1" ht="21" x14ac:dyDescent="0.45">
      <c r="B49" s="228"/>
      <c r="C49" s="280"/>
      <c r="E49" s="280"/>
    </row>
    <row r="50" spans="1:5" s="212" customFormat="1" ht="21" x14ac:dyDescent="0.45">
      <c r="B50" s="318"/>
      <c r="C50" s="280"/>
      <c r="E50" s="280"/>
    </row>
    <row r="51" spans="1:5" s="212" customFormat="1" ht="21" x14ac:dyDescent="0.45">
      <c r="B51" s="700"/>
      <c r="C51" s="700"/>
      <c r="E51" s="280"/>
    </row>
    <row r="52" spans="1:5" s="212" customFormat="1" ht="21" x14ac:dyDescent="0.45">
      <c r="A52" s="318"/>
      <c r="B52" s="318"/>
      <c r="D52" s="280"/>
    </row>
    <row r="53" spans="1:5" s="212" customFormat="1" ht="18" customHeight="1" x14ac:dyDescent="0.45">
      <c r="B53" s="318"/>
    </row>
    <row r="54" spans="1:5" s="212" customFormat="1" ht="21" x14ac:dyDescent="0.45">
      <c r="B54" s="318"/>
    </row>
    <row r="55" spans="1:5" s="212" customFormat="1" ht="21" x14ac:dyDescent="0.45">
      <c r="B55" s="318"/>
    </row>
  </sheetData>
  <mergeCells count="11">
    <mergeCell ref="B51:C51"/>
    <mergeCell ref="A1:D1"/>
    <mergeCell ref="A2:D2"/>
    <mergeCell ref="A3:D3"/>
    <mergeCell ref="A4:A5"/>
    <mergeCell ref="C4:C5"/>
    <mergeCell ref="D4:D5"/>
    <mergeCell ref="A37:D37"/>
    <mergeCell ref="A38:D38"/>
    <mergeCell ref="A39:D39"/>
    <mergeCell ref="A40:D40"/>
  </mergeCells>
  <pageMargins left="1.0629921259842521" right="0.55118110236220474" top="0" bottom="0" header="0.11811023622047245" footer="0.11811023622047245"/>
  <pageSetup paperSize="9" scale="8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29"/>
  <sheetViews>
    <sheetView topLeftCell="A10" zoomScaleNormal="100" workbookViewId="0">
      <selection activeCell="A19" sqref="A19:E21"/>
    </sheetView>
  </sheetViews>
  <sheetFormatPr defaultRowHeight="21.75" x14ac:dyDescent="0.5"/>
  <cols>
    <col min="2" max="2" width="36.42578125" customWidth="1"/>
    <col min="3" max="3" width="19.5703125" customWidth="1"/>
    <col min="4" max="4" width="21.140625" customWidth="1"/>
    <col min="258" max="258" width="36.42578125" customWidth="1"/>
    <col min="259" max="259" width="19.5703125" customWidth="1"/>
    <col min="260" max="260" width="21.140625" customWidth="1"/>
    <col min="514" max="514" width="36.42578125" customWidth="1"/>
    <col min="515" max="515" width="19.5703125" customWidth="1"/>
    <col min="516" max="516" width="21.140625" customWidth="1"/>
    <col min="770" max="770" width="36.42578125" customWidth="1"/>
    <col min="771" max="771" width="19.5703125" customWidth="1"/>
    <col min="772" max="772" width="21.140625" customWidth="1"/>
    <col min="1026" max="1026" width="36.42578125" customWidth="1"/>
    <col min="1027" max="1027" width="19.5703125" customWidth="1"/>
    <col min="1028" max="1028" width="21.140625" customWidth="1"/>
    <col min="1282" max="1282" width="36.42578125" customWidth="1"/>
    <col min="1283" max="1283" width="19.5703125" customWidth="1"/>
    <col min="1284" max="1284" width="21.140625" customWidth="1"/>
    <col min="1538" max="1538" width="36.42578125" customWidth="1"/>
    <col min="1539" max="1539" width="19.5703125" customWidth="1"/>
    <col min="1540" max="1540" width="21.140625" customWidth="1"/>
    <col min="1794" max="1794" width="36.42578125" customWidth="1"/>
    <col min="1795" max="1795" width="19.5703125" customWidth="1"/>
    <col min="1796" max="1796" width="21.140625" customWidth="1"/>
    <col min="2050" max="2050" width="36.42578125" customWidth="1"/>
    <col min="2051" max="2051" width="19.5703125" customWidth="1"/>
    <col min="2052" max="2052" width="21.140625" customWidth="1"/>
    <col min="2306" max="2306" width="36.42578125" customWidth="1"/>
    <col min="2307" max="2307" width="19.5703125" customWidth="1"/>
    <col min="2308" max="2308" width="21.140625" customWidth="1"/>
    <col min="2562" max="2562" width="36.42578125" customWidth="1"/>
    <col min="2563" max="2563" width="19.5703125" customWidth="1"/>
    <col min="2564" max="2564" width="21.140625" customWidth="1"/>
    <col min="2818" max="2818" width="36.42578125" customWidth="1"/>
    <col min="2819" max="2819" width="19.5703125" customWidth="1"/>
    <col min="2820" max="2820" width="21.140625" customWidth="1"/>
    <col min="3074" max="3074" width="36.42578125" customWidth="1"/>
    <col min="3075" max="3075" width="19.5703125" customWidth="1"/>
    <col min="3076" max="3076" width="21.140625" customWidth="1"/>
    <col min="3330" max="3330" width="36.42578125" customWidth="1"/>
    <col min="3331" max="3331" width="19.5703125" customWidth="1"/>
    <col min="3332" max="3332" width="21.140625" customWidth="1"/>
    <col min="3586" max="3586" width="36.42578125" customWidth="1"/>
    <col min="3587" max="3587" width="19.5703125" customWidth="1"/>
    <col min="3588" max="3588" width="21.140625" customWidth="1"/>
    <col min="3842" max="3842" width="36.42578125" customWidth="1"/>
    <col min="3843" max="3843" width="19.5703125" customWidth="1"/>
    <col min="3844" max="3844" width="21.140625" customWidth="1"/>
    <col min="4098" max="4098" width="36.42578125" customWidth="1"/>
    <col min="4099" max="4099" width="19.5703125" customWidth="1"/>
    <col min="4100" max="4100" width="21.140625" customWidth="1"/>
    <col min="4354" max="4354" width="36.42578125" customWidth="1"/>
    <col min="4355" max="4355" width="19.5703125" customWidth="1"/>
    <col min="4356" max="4356" width="21.140625" customWidth="1"/>
    <col min="4610" max="4610" width="36.42578125" customWidth="1"/>
    <col min="4611" max="4611" width="19.5703125" customWidth="1"/>
    <col min="4612" max="4612" width="21.140625" customWidth="1"/>
    <col min="4866" max="4866" width="36.42578125" customWidth="1"/>
    <col min="4867" max="4867" width="19.5703125" customWidth="1"/>
    <col min="4868" max="4868" width="21.140625" customWidth="1"/>
    <col min="5122" max="5122" width="36.42578125" customWidth="1"/>
    <col min="5123" max="5123" width="19.5703125" customWidth="1"/>
    <col min="5124" max="5124" width="21.140625" customWidth="1"/>
    <col min="5378" max="5378" width="36.42578125" customWidth="1"/>
    <col min="5379" max="5379" width="19.5703125" customWidth="1"/>
    <col min="5380" max="5380" width="21.140625" customWidth="1"/>
    <col min="5634" max="5634" width="36.42578125" customWidth="1"/>
    <col min="5635" max="5635" width="19.5703125" customWidth="1"/>
    <col min="5636" max="5636" width="21.140625" customWidth="1"/>
    <col min="5890" max="5890" width="36.42578125" customWidth="1"/>
    <col min="5891" max="5891" width="19.5703125" customWidth="1"/>
    <col min="5892" max="5892" width="21.140625" customWidth="1"/>
    <col min="6146" max="6146" width="36.42578125" customWidth="1"/>
    <col min="6147" max="6147" width="19.5703125" customWidth="1"/>
    <col min="6148" max="6148" width="21.140625" customWidth="1"/>
    <col min="6402" max="6402" width="36.42578125" customWidth="1"/>
    <col min="6403" max="6403" width="19.5703125" customWidth="1"/>
    <col min="6404" max="6404" width="21.140625" customWidth="1"/>
    <col min="6658" max="6658" width="36.42578125" customWidth="1"/>
    <col min="6659" max="6659" width="19.5703125" customWidth="1"/>
    <col min="6660" max="6660" width="21.140625" customWidth="1"/>
    <col min="6914" max="6914" width="36.42578125" customWidth="1"/>
    <col min="6915" max="6915" width="19.5703125" customWidth="1"/>
    <col min="6916" max="6916" width="21.140625" customWidth="1"/>
    <col min="7170" max="7170" width="36.42578125" customWidth="1"/>
    <col min="7171" max="7171" width="19.5703125" customWidth="1"/>
    <col min="7172" max="7172" width="21.140625" customWidth="1"/>
    <col min="7426" max="7426" width="36.42578125" customWidth="1"/>
    <col min="7427" max="7427" width="19.5703125" customWidth="1"/>
    <col min="7428" max="7428" width="21.140625" customWidth="1"/>
    <col min="7682" max="7682" width="36.42578125" customWidth="1"/>
    <col min="7683" max="7683" width="19.5703125" customWidth="1"/>
    <col min="7684" max="7684" width="21.140625" customWidth="1"/>
    <col min="7938" max="7938" width="36.42578125" customWidth="1"/>
    <col min="7939" max="7939" width="19.5703125" customWidth="1"/>
    <col min="7940" max="7940" width="21.140625" customWidth="1"/>
    <col min="8194" max="8194" width="36.42578125" customWidth="1"/>
    <col min="8195" max="8195" width="19.5703125" customWidth="1"/>
    <col min="8196" max="8196" width="21.140625" customWidth="1"/>
    <col min="8450" max="8450" width="36.42578125" customWidth="1"/>
    <col min="8451" max="8451" width="19.5703125" customWidth="1"/>
    <col min="8452" max="8452" width="21.140625" customWidth="1"/>
    <col min="8706" max="8706" width="36.42578125" customWidth="1"/>
    <col min="8707" max="8707" width="19.5703125" customWidth="1"/>
    <col min="8708" max="8708" width="21.140625" customWidth="1"/>
    <col min="8962" max="8962" width="36.42578125" customWidth="1"/>
    <col min="8963" max="8963" width="19.5703125" customWidth="1"/>
    <col min="8964" max="8964" width="21.140625" customWidth="1"/>
    <col min="9218" max="9218" width="36.42578125" customWidth="1"/>
    <col min="9219" max="9219" width="19.5703125" customWidth="1"/>
    <col min="9220" max="9220" width="21.140625" customWidth="1"/>
    <col min="9474" max="9474" width="36.42578125" customWidth="1"/>
    <col min="9475" max="9475" width="19.5703125" customWidth="1"/>
    <col min="9476" max="9476" width="21.140625" customWidth="1"/>
    <col min="9730" max="9730" width="36.42578125" customWidth="1"/>
    <col min="9731" max="9731" width="19.5703125" customWidth="1"/>
    <col min="9732" max="9732" width="21.140625" customWidth="1"/>
    <col min="9986" max="9986" width="36.42578125" customWidth="1"/>
    <col min="9987" max="9987" width="19.5703125" customWidth="1"/>
    <col min="9988" max="9988" width="21.140625" customWidth="1"/>
    <col min="10242" max="10242" width="36.42578125" customWidth="1"/>
    <col min="10243" max="10243" width="19.5703125" customWidth="1"/>
    <col min="10244" max="10244" width="21.140625" customWidth="1"/>
    <col min="10498" max="10498" width="36.42578125" customWidth="1"/>
    <col min="10499" max="10499" width="19.5703125" customWidth="1"/>
    <col min="10500" max="10500" width="21.140625" customWidth="1"/>
    <col min="10754" max="10754" width="36.42578125" customWidth="1"/>
    <col min="10755" max="10755" width="19.5703125" customWidth="1"/>
    <col min="10756" max="10756" width="21.140625" customWidth="1"/>
    <col min="11010" max="11010" width="36.42578125" customWidth="1"/>
    <col min="11011" max="11011" width="19.5703125" customWidth="1"/>
    <col min="11012" max="11012" width="21.140625" customWidth="1"/>
    <col min="11266" max="11266" width="36.42578125" customWidth="1"/>
    <col min="11267" max="11267" width="19.5703125" customWidth="1"/>
    <col min="11268" max="11268" width="21.140625" customWidth="1"/>
    <col min="11522" max="11522" width="36.42578125" customWidth="1"/>
    <col min="11523" max="11523" width="19.5703125" customWidth="1"/>
    <col min="11524" max="11524" width="21.140625" customWidth="1"/>
    <col min="11778" max="11778" width="36.42578125" customWidth="1"/>
    <col min="11779" max="11779" width="19.5703125" customWidth="1"/>
    <col min="11780" max="11780" width="21.140625" customWidth="1"/>
    <col min="12034" max="12034" width="36.42578125" customWidth="1"/>
    <col min="12035" max="12035" width="19.5703125" customWidth="1"/>
    <col min="12036" max="12036" width="21.140625" customWidth="1"/>
    <col min="12290" max="12290" width="36.42578125" customWidth="1"/>
    <col min="12291" max="12291" width="19.5703125" customWidth="1"/>
    <col min="12292" max="12292" width="21.140625" customWidth="1"/>
    <col min="12546" max="12546" width="36.42578125" customWidth="1"/>
    <col min="12547" max="12547" width="19.5703125" customWidth="1"/>
    <col min="12548" max="12548" width="21.140625" customWidth="1"/>
    <col min="12802" max="12802" width="36.42578125" customWidth="1"/>
    <col min="12803" max="12803" width="19.5703125" customWidth="1"/>
    <col min="12804" max="12804" width="21.140625" customWidth="1"/>
    <col min="13058" max="13058" width="36.42578125" customWidth="1"/>
    <col min="13059" max="13059" width="19.5703125" customWidth="1"/>
    <col min="13060" max="13060" width="21.140625" customWidth="1"/>
    <col min="13314" max="13314" width="36.42578125" customWidth="1"/>
    <col min="13315" max="13315" width="19.5703125" customWidth="1"/>
    <col min="13316" max="13316" width="21.140625" customWidth="1"/>
    <col min="13570" max="13570" width="36.42578125" customWidth="1"/>
    <col min="13571" max="13571" width="19.5703125" customWidth="1"/>
    <col min="13572" max="13572" width="21.140625" customWidth="1"/>
    <col min="13826" max="13826" width="36.42578125" customWidth="1"/>
    <col min="13827" max="13827" width="19.5703125" customWidth="1"/>
    <col min="13828" max="13828" width="21.140625" customWidth="1"/>
    <col min="14082" max="14082" width="36.42578125" customWidth="1"/>
    <col min="14083" max="14083" width="19.5703125" customWidth="1"/>
    <col min="14084" max="14084" width="21.140625" customWidth="1"/>
    <col min="14338" max="14338" width="36.42578125" customWidth="1"/>
    <col min="14339" max="14339" width="19.5703125" customWidth="1"/>
    <col min="14340" max="14340" width="21.140625" customWidth="1"/>
    <col min="14594" max="14594" width="36.42578125" customWidth="1"/>
    <col min="14595" max="14595" width="19.5703125" customWidth="1"/>
    <col min="14596" max="14596" width="21.140625" customWidth="1"/>
    <col min="14850" max="14850" width="36.42578125" customWidth="1"/>
    <col min="14851" max="14851" width="19.5703125" customWidth="1"/>
    <col min="14852" max="14852" width="21.140625" customWidth="1"/>
    <col min="15106" max="15106" width="36.42578125" customWidth="1"/>
    <col min="15107" max="15107" width="19.5703125" customWidth="1"/>
    <col min="15108" max="15108" width="21.140625" customWidth="1"/>
    <col min="15362" max="15362" width="36.42578125" customWidth="1"/>
    <col min="15363" max="15363" width="19.5703125" customWidth="1"/>
    <col min="15364" max="15364" width="21.140625" customWidth="1"/>
    <col min="15618" max="15618" width="36.42578125" customWidth="1"/>
    <col min="15619" max="15619" width="19.5703125" customWidth="1"/>
    <col min="15620" max="15620" width="21.140625" customWidth="1"/>
    <col min="15874" max="15874" width="36.42578125" customWidth="1"/>
    <col min="15875" max="15875" width="19.5703125" customWidth="1"/>
    <col min="15876" max="15876" width="21.140625" customWidth="1"/>
    <col min="16130" max="16130" width="36.42578125" customWidth="1"/>
    <col min="16131" max="16131" width="19.5703125" customWidth="1"/>
    <col min="16132" max="16132" width="21.140625" customWidth="1"/>
  </cols>
  <sheetData>
    <row r="1" spans="1:6" ht="23.25" x14ac:dyDescent="0.5">
      <c r="D1" s="322" t="s">
        <v>375</v>
      </c>
    </row>
    <row r="2" spans="1:6" s="212" customFormat="1" ht="23.25" x14ac:dyDescent="0.5">
      <c r="A2" s="701" t="s">
        <v>80</v>
      </c>
      <c r="B2" s="701"/>
      <c r="C2" s="701"/>
      <c r="D2" s="701"/>
      <c r="E2" s="701"/>
    </row>
    <row r="3" spans="1:6" s="212" customFormat="1" ht="23.25" x14ac:dyDescent="0.5">
      <c r="A3" s="701" t="s">
        <v>713</v>
      </c>
      <c r="B3" s="701"/>
      <c r="C3" s="701"/>
      <c r="D3" s="701"/>
      <c r="E3" s="701"/>
    </row>
    <row r="4" spans="1:6" s="212" customFormat="1" ht="23.25" x14ac:dyDescent="0.5">
      <c r="A4" s="708" t="s">
        <v>376</v>
      </c>
      <c r="B4" s="708"/>
      <c r="C4" s="708"/>
      <c r="D4" s="708"/>
      <c r="E4" s="708"/>
    </row>
    <row r="5" spans="1:6" s="212" customFormat="1" ht="23.25" x14ac:dyDescent="0.5">
      <c r="A5" s="320" t="s">
        <v>12</v>
      </c>
      <c r="B5" s="213"/>
      <c r="C5" s="320"/>
      <c r="D5" s="320" t="s">
        <v>1</v>
      </c>
      <c r="E5" s="213"/>
    </row>
    <row r="6" spans="1:6" s="212" customFormat="1" ht="23.25" x14ac:dyDescent="0.5">
      <c r="A6" s="323" t="s">
        <v>296</v>
      </c>
      <c r="B6" s="213"/>
      <c r="C6" s="324"/>
      <c r="D6" s="325">
        <v>2315.1799999999998</v>
      </c>
      <c r="E6" s="213"/>
    </row>
    <row r="7" spans="1:6" s="212" customFormat="1" ht="23.25" x14ac:dyDescent="0.5">
      <c r="A7" s="227" t="s">
        <v>377</v>
      </c>
      <c r="B7" s="221"/>
      <c r="C7" s="326"/>
      <c r="D7" s="327">
        <v>200325</v>
      </c>
    </row>
    <row r="8" spans="1:6" s="212" customFormat="1" ht="23.25" x14ac:dyDescent="0.5">
      <c r="A8" s="227" t="s">
        <v>298</v>
      </c>
      <c r="B8" s="221"/>
      <c r="C8" s="328"/>
      <c r="D8" s="329">
        <v>23402.29</v>
      </c>
      <c r="E8" s="330"/>
    </row>
    <row r="9" spans="1:6" s="212" customFormat="1" ht="23.25" x14ac:dyDescent="0.5">
      <c r="A9" s="227" t="s">
        <v>299</v>
      </c>
      <c r="B9" s="221"/>
      <c r="C9" s="328"/>
      <c r="D9" s="329">
        <v>6459.26</v>
      </c>
      <c r="E9" s="331"/>
    </row>
    <row r="10" spans="1:6" s="212" customFormat="1" ht="23.25" x14ac:dyDescent="0.5">
      <c r="A10" s="227" t="s">
        <v>300</v>
      </c>
      <c r="B10" s="221"/>
      <c r="C10" s="328"/>
      <c r="D10" s="332">
        <v>0</v>
      </c>
    </row>
    <row r="11" spans="1:6" s="212" customFormat="1" ht="23.25" x14ac:dyDescent="0.5">
      <c r="A11" s="227" t="s">
        <v>632</v>
      </c>
      <c r="B11" s="221"/>
      <c r="C11" s="328"/>
      <c r="D11" s="332">
        <v>0</v>
      </c>
    </row>
    <row r="12" spans="1:6" s="212" customFormat="1" ht="23.25" x14ac:dyDescent="0.5">
      <c r="A12" s="227" t="s">
        <v>567</v>
      </c>
      <c r="B12" s="221"/>
      <c r="C12" s="328"/>
      <c r="D12" s="332">
        <v>0</v>
      </c>
    </row>
    <row r="13" spans="1:6" s="212" customFormat="1" ht="23.25" x14ac:dyDescent="0.5">
      <c r="A13" s="227" t="s">
        <v>544</v>
      </c>
      <c r="B13" s="221"/>
      <c r="C13" s="328"/>
    </row>
    <row r="14" spans="1:6" s="212" customFormat="1" ht="23.25" x14ac:dyDescent="0.5">
      <c r="A14" s="227" t="s">
        <v>560</v>
      </c>
      <c r="B14" s="221"/>
      <c r="C14" s="328"/>
      <c r="D14" s="325">
        <v>1500</v>
      </c>
      <c r="F14" s="332">
        <v>0</v>
      </c>
    </row>
    <row r="15" spans="1:6" s="212" customFormat="1" ht="23.25" x14ac:dyDescent="0.5">
      <c r="A15" s="227" t="s">
        <v>649</v>
      </c>
      <c r="B15" s="221"/>
      <c r="C15" s="328"/>
      <c r="D15" s="332">
        <v>0</v>
      </c>
    </row>
    <row r="16" spans="1:6" s="212" customFormat="1" ht="27.75" customHeight="1" thickBot="1" x14ac:dyDescent="0.55000000000000004">
      <c r="A16" s="708" t="s">
        <v>302</v>
      </c>
      <c r="B16" s="696"/>
      <c r="C16" s="333"/>
      <c r="D16" s="334">
        <f>SUM(D6:D15)</f>
        <v>234001.73</v>
      </c>
    </row>
    <row r="17" spans="1:5" s="212" customFormat="1" ht="24" thickTop="1" x14ac:dyDescent="0.5">
      <c r="A17" s="220"/>
      <c r="B17" s="227"/>
      <c r="C17" s="333"/>
      <c r="D17" s="223"/>
      <c r="E17" s="217"/>
    </row>
    <row r="18" spans="1:5" s="212" customFormat="1" ht="22.5" customHeight="1" x14ac:dyDescent="0.55000000000000004">
      <c r="A18" s="220"/>
      <c r="B18" s="221"/>
      <c r="C18" s="333"/>
      <c r="D18" s="224"/>
      <c r="E18" s="235" t="s">
        <v>378</v>
      </c>
    </row>
    <row r="19" spans="1:5" s="217" customFormat="1" ht="23.25" x14ac:dyDescent="0.5">
      <c r="A19" s="701" t="s">
        <v>80</v>
      </c>
      <c r="B19" s="701"/>
      <c r="C19" s="701"/>
      <c r="D19" s="701"/>
      <c r="E19" s="701"/>
    </row>
    <row r="20" spans="1:5" s="217" customFormat="1" ht="23.25" x14ac:dyDescent="0.5">
      <c r="A20" s="701" t="s">
        <v>701</v>
      </c>
      <c r="B20" s="701"/>
      <c r="C20" s="701"/>
      <c r="D20" s="701"/>
      <c r="E20" s="701"/>
    </row>
    <row r="21" spans="1:5" s="217" customFormat="1" ht="23.25" x14ac:dyDescent="0.5">
      <c r="A21" s="708" t="s">
        <v>379</v>
      </c>
      <c r="B21" s="708"/>
      <c r="C21" s="708"/>
      <c r="D21" s="708"/>
      <c r="E21" s="708"/>
    </row>
    <row r="22" spans="1:5" s="217" customFormat="1" ht="23.25" x14ac:dyDescent="0.5">
      <c r="A22" s="320" t="s">
        <v>12</v>
      </c>
      <c r="B22" s="213"/>
      <c r="C22" s="320"/>
      <c r="D22" s="320" t="s">
        <v>1</v>
      </c>
      <c r="E22" s="213"/>
    </row>
    <row r="23" spans="1:5" s="217" customFormat="1" ht="23.25" x14ac:dyDescent="0.5">
      <c r="A23" s="227" t="s">
        <v>39</v>
      </c>
      <c r="B23" s="328"/>
      <c r="C23" s="332"/>
      <c r="D23" s="332">
        <v>0</v>
      </c>
    </row>
    <row r="24" spans="1:5" s="217" customFormat="1" ht="23.25" x14ac:dyDescent="0.5">
      <c r="A24" s="227" t="s">
        <v>40</v>
      </c>
      <c r="B24" s="328"/>
      <c r="C24" s="332"/>
      <c r="D24" s="332">
        <v>206586.23999999999</v>
      </c>
    </row>
    <row r="25" spans="1:5" s="217" customFormat="1" ht="23.25" x14ac:dyDescent="0.5">
      <c r="A25" s="227" t="s">
        <v>48</v>
      </c>
      <c r="B25" s="328"/>
      <c r="C25" s="332"/>
      <c r="D25" s="332">
        <v>0</v>
      </c>
    </row>
    <row r="26" spans="1:5" s="217" customFormat="1" ht="23.25" x14ac:dyDescent="0.5">
      <c r="A26" s="227" t="s">
        <v>49</v>
      </c>
      <c r="B26" s="328"/>
      <c r="C26" s="332"/>
      <c r="D26" s="332">
        <f>ค้างจ่ายก่อสร้าง!D13</f>
        <v>3675815</v>
      </c>
    </row>
    <row r="27" spans="1:5" s="217" customFormat="1" ht="23.25" x14ac:dyDescent="0.5">
      <c r="A27" s="227"/>
      <c r="B27" s="328"/>
      <c r="C27" s="332"/>
      <c r="D27" s="332"/>
    </row>
    <row r="28" spans="1:5" s="217" customFormat="1" ht="24" thickBot="1" x14ac:dyDescent="0.55000000000000004">
      <c r="A28" s="220" t="s">
        <v>380</v>
      </c>
      <c r="B28" s="227"/>
      <c r="C28" s="335"/>
      <c r="D28" s="334">
        <f>SUM(D23:D27)</f>
        <v>3882401.24</v>
      </c>
    </row>
    <row r="29" spans="1:5" ht="22.5" thickTop="1" x14ac:dyDescent="0.5"/>
  </sheetData>
  <mergeCells count="7">
    <mergeCell ref="A21:E21"/>
    <mergeCell ref="A2:E2"/>
    <mergeCell ref="A3:E3"/>
    <mergeCell ref="A4:E4"/>
    <mergeCell ref="A19:E19"/>
    <mergeCell ref="A20:E20"/>
    <mergeCell ref="A16:B16"/>
  </mergeCells>
  <pageMargins left="0.7" right="0.7" top="0.18" bottom="0.23" header="0.18" footer="0.21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H16"/>
  <sheetViews>
    <sheetView zoomScaleNormal="100" workbookViewId="0">
      <selection activeCell="K7" sqref="K7"/>
    </sheetView>
  </sheetViews>
  <sheetFormatPr defaultColWidth="8.85546875" defaultRowHeight="21" x14ac:dyDescent="0.35"/>
  <cols>
    <col min="1" max="1" width="5.140625" style="34" customWidth="1"/>
    <col min="2" max="2" width="15.42578125" style="34" customWidth="1"/>
    <col min="3" max="3" width="32.42578125" style="34" customWidth="1"/>
    <col min="4" max="5" width="15.140625" style="9" customWidth="1"/>
    <col min="6" max="6" width="16.85546875" style="34" customWidth="1"/>
    <col min="7" max="7" width="19.7109375" style="9" customWidth="1"/>
    <col min="8" max="16384" width="8.85546875" style="34"/>
  </cols>
  <sheetData>
    <row r="2" spans="1:8" ht="23.25" x14ac:dyDescent="0.5">
      <c r="A2" s="701" t="s">
        <v>714</v>
      </c>
      <c r="B2" s="701"/>
      <c r="C2" s="701"/>
      <c r="D2" s="701"/>
      <c r="E2" s="701"/>
    </row>
    <row r="3" spans="1:8" ht="27.75" x14ac:dyDescent="0.5">
      <c r="A3" s="708" t="s">
        <v>715</v>
      </c>
      <c r="B3" s="708"/>
      <c r="C3" s="708"/>
      <c r="D3" s="708"/>
      <c r="E3" s="708"/>
      <c r="F3" s="599"/>
      <c r="G3" s="599"/>
      <c r="H3" s="520"/>
    </row>
    <row r="4" spans="1:8" ht="27.75" x14ac:dyDescent="0.5">
      <c r="A4" s="709" t="s">
        <v>277</v>
      </c>
      <c r="B4" s="710"/>
      <c r="C4" s="710"/>
      <c r="D4" s="624" t="s">
        <v>690</v>
      </c>
      <c r="E4" s="624" t="s">
        <v>187</v>
      </c>
      <c r="F4" s="624" t="s">
        <v>85</v>
      </c>
      <c r="G4" s="597"/>
      <c r="H4" s="520"/>
    </row>
    <row r="5" spans="1:8" x14ac:dyDescent="0.35">
      <c r="A5" s="627" t="s">
        <v>707</v>
      </c>
      <c r="B5" s="618"/>
      <c r="C5" s="618"/>
      <c r="D5" s="619"/>
      <c r="E5" s="619"/>
      <c r="F5" s="618"/>
    </row>
    <row r="6" spans="1:8" x14ac:dyDescent="0.35">
      <c r="A6" s="620">
        <v>1</v>
      </c>
      <c r="B6" s="621" t="s">
        <v>691</v>
      </c>
      <c r="C6" s="621"/>
      <c r="D6" s="622">
        <v>1266265</v>
      </c>
      <c r="E6" s="619"/>
      <c r="F6" s="635">
        <f>D6-E6</f>
        <v>1266265</v>
      </c>
      <c r="H6" s="34" t="s">
        <v>6</v>
      </c>
    </row>
    <row r="7" spans="1:8" x14ac:dyDescent="0.35">
      <c r="A7" s="620">
        <v>2</v>
      </c>
      <c r="B7" s="621" t="s">
        <v>692</v>
      </c>
      <c r="C7" s="621"/>
      <c r="D7" s="622">
        <v>1655550</v>
      </c>
      <c r="E7" s="619"/>
      <c r="F7" s="635">
        <f t="shared" ref="F7:F12" si="0">D7-E7</f>
        <v>1655550</v>
      </c>
    </row>
    <row r="8" spans="1:8" x14ac:dyDescent="0.35">
      <c r="A8" s="620">
        <v>3</v>
      </c>
      <c r="B8" s="618" t="s">
        <v>693</v>
      </c>
      <c r="C8" s="618"/>
      <c r="D8" s="619">
        <v>313000</v>
      </c>
      <c r="E8" s="619"/>
      <c r="F8" s="635">
        <f t="shared" si="0"/>
        <v>313000</v>
      </c>
    </row>
    <row r="9" spans="1:8" x14ac:dyDescent="0.35">
      <c r="A9" s="620">
        <v>4</v>
      </c>
      <c r="B9" s="618" t="s">
        <v>694</v>
      </c>
      <c r="C9" s="618"/>
      <c r="D9" s="619">
        <v>141000</v>
      </c>
      <c r="E9" s="619"/>
      <c r="F9" s="635">
        <f t="shared" si="0"/>
        <v>141000</v>
      </c>
    </row>
    <row r="10" spans="1:8" x14ac:dyDescent="0.35">
      <c r="A10" s="620">
        <v>5</v>
      </c>
      <c r="B10" s="618" t="s">
        <v>695</v>
      </c>
      <c r="C10" s="618"/>
      <c r="D10" s="619">
        <v>44000</v>
      </c>
      <c r="E10" s="619">
        <v>0</v>
      </c>
      <c r="F10" s="635">
        <f t="shared" si="0"/>
        <v>44000</v>
      </c>
    </row>
    <row r="11" spans="1:8" x14ac:dyDescent="0.35">
      <c r="A11" s="620">
        <v>6</v>
      </c>
      <c r="B11" s="618" t="s">
        <v>696</v>
      </c>
      <c r="C11" s="618"/>
      <c r="D11" s="619">
        <v>127000</v>
      </c>
      <c r="E11" s="619"/>
      <c r="F11" s="635">
        <f t="shared" si="0"/>
        <v>127000</v>
      </c>
    </row>
    <row r="12" spans="1:8" x14ac:dyDescent="0.35">
      <c r="A12" s="620">
        <v>8</v>
      </c>
      <c r="B12" s="618" t="s">
        <v>697</v>
      </c>
      <c r="C12" s="618"/>
      <c r="D12" s="619">
        <v>129000</v>
      </c>
      <c r="E12" s="619"/>
      <c r="F12" s="635">
        <f t="shared" si="0"/>
        <v>129000</v>
      </c>
    </row>
    <row r="13" spans="1:8" ht="21.75" thickBot="1" x14ac:dyDescent="0.4">
      <c r="A13" s="626"/>
      <c r="B13" s="112"/>
      <c r="C13" s="625" t="s">
        <v>43</v>
      </c>
      <c r="D13" s="623">
        <f>SUM(D6:D12)</f>
        <v>3675815</v>
      </c>
      <c r="E13" s="623">
        <f>SUM(E6:E12)</f>
        <v>0</v>
      </c>
      <c r="F13" s="623">
        <f>SUM(F6:F12)</f>
        <v>3675815</v>
      </c>
    </row>
    <row r="14" spans="1:8" ht="21.75" thickTop="1" x14ac:dyDescent="0.35"/>
    <row r="16" spans="1:8" x14ac:dyDescent="0.35">
      <c r="E16" s="8"/>
    </row>
  </sheetData>
  <mergeCells count="3">
    <mergeCell ref="A4:C4"/>
    <mergeCell ref="A2:E2"/>
    <mergeCell ref="A3:E3"/>
  </mergeCells>
  <pageMargins left="0" right="0" top="0" bottom="0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J264"/>
  <sheetViews>
    <sheetView topLeftCell="A76" zoomScale="95" zoomScaleNormal="95" zoomScaleSheetLayoutView="100" workbookViewId="0">
      <selection activeCell="E89" sqref="E89"/>
    </sheetView>
  </sheetViews>
  <sheetFormatPr defaultRowHeight="23.25" x14ac:dyDescent="0.5"/>
  <cols>
    <col min="1" max="3" width="14.28515625" style="213" customWidth="1"/>
    <col min="4" max="4" width="16.42578125" style="283" customWidth="1"/>
    <col min="5" max="5" width="30.42578125" style="213" customWidth="1"/>
    <col min="6" max="6" width="9.7109375" style="213" customWidth="1"/>
    <col min="7" max="7" width="17.85546875" style="283" customWidth="1"/>
    <col min="8" max="8" width="41.42578125" style="213" customWidth="1"/>
    <col min="9" max="9" width="6.5703125" style="264" customWidth="1"/>
    <col min="10" max="10" width="12.5703125" style="213" customWidth="1"/>
    <col min="11" max="11" width="4.7109375" style="213" customWidth="1"/>
    <col min="12" max="256" width="9.140625" style="213"/>
    <col min="257" max="259" width="14.28515625" style="213" customWidth="1"/>
    <col min="260" max="260" width="16.42578125" style="213" customWidth="1"/>
    <col min="261" max="261" width="30.42578125" style="213" customWidth="1"/>
    <col min="262" max="262" width="9.7109375" style="213" customWidth="1"/>
    <col min="263" max="263" width="17.85546875" style="213" customWidth="1"/>
    <col min="264" max="264" width="41.42578125" style="213" customWidth="1"/>
    <col min="265" max="265" width="6.5703125" style="213" customWidth="1"/>
    <col min="266" max="266" width="12.5703125" style="213" customWidth="1"/>
    <col min="267" max="267" width="4.7109375" style="213" customWidth="1"/>
    <col min="268" max="512" width="9.140625" style="213"/>
    <col min="513" max="515" width="14.28515625" style="213" customWidth="1"/>
    <col min="516" max="516" width="16.42578125" style="213" customWidth="1"/>
    <col min="517" max="517" width="30.42578125" style="213" customWidth="1"/>
    <col min="518" max="518" width="9.7109375" style="213" customWidth="1"/>
    <col min="519" max="519" width="17.85546875" style="213" customWidth="1"/>
    <col min="520" max="520" width="41.42578125" style="213" customWidth="1"/>
    <col min="521" max="521" width="6.5703125" style="213" customWidth="1"/>
    <col min="522" max="522" width="12.5703125" style="213" customWidth="1"/>
    <col min="523" max="523" width="4.7109375" style="213" customWidth="1"/>
    <col min="524" max="768" width="9.140625" style="213"/>
    <col min="769" max="771" width="14.28515625" style="213" customWidth="1"/>
    <col min="772" max="772" width="16.42578125" style="213" customWidth="1"/>
    <col min="773" max="773" width="30.42578125" style="213" customWidth="1"/>
    <col min="774" max="774" width="9.7109375" style="213" customWidth="1"/>
    <col min="775" max="775" width="17.85546875" style="213" customWidth="1"/>
    <col min="776" max="776" width="41.42578125" style="213" customWidth="1"/>
    <col min="777" max="777" width="6.5703125" style="213" customWidth="1"/>
    <col min="778" max="778" width="12.5703125" style="213" customWidth="1"/>
    <col min="779" max="779" width="4.7109375" style="213" customWidth="1"/>
    <col min="780" max="1024" width="9.140625" style="213"/>
    <col min="1025" max="1027" width="14.28515625" style="213" customWidth="1"/>
    <col min="1028" max="1028" width="16.42578125" style="213" customWidth="1"/>
    <col min="1029" max="1029" width="30.42578125" style="213" customWidth="1"/>
    <col min="1030" max="1030" width="9.7109375" style="213" customWidth="1"/>
    <col min="1031" max="1031" width="17.85546875" style="213" customWidth="1"/>
    <col min="1032" max="1032" width="41.42578125" style="213" customWidth="1"/>
    <col min="1033" max="1033" width="6.5703125" style="213" customWidth="1"/>
    <col min="1034" max="1034" width="12.5703125" style="213" customWidth="1"/>
    <col min="1035" max="1035" width="4.7109375" style="213" customWidth="1"/>
    <col min="1036" max="1280" width="9.140625" style="213"/>
    <col min="1281" max="1283" width="14.28515625" style="213" customWidth="1"/>
    <col min="1284" max="1284" width="16.42578125" style="213" customWidth="1"/>
    <col min="1285" max="1285" width="30.42578125" style="213" customWidth="1"/>
    <col min="1286" max="1286" width="9.7109375" style="213" customWidth="1"/>
    <col min="1287" max="1287" width="17.85546875" style="213" customWidth="1"/>
    <col min="1288" max="1288" width="41.42578125" style="213" customWidth="1"/>
    <col min="1289" max="1289" width="6.5703125" style="213" customWidth="1"/>
    <col min="1290" max="1290" width="12.5703125" style="213" customWidth="1"/>
    <col min="1291" max="1291" width="4.7109375" style="213" customWidth="1"/>
    <col min="1292" max="1536" width="9.140625" style="213"/>
    <col min="1537" max="1539" width="14.28515625" style="213" customWidth="1"/>
    <col min="1540" max="1540" width="16.42578125" style="213" customWidth="1"/>
    <col min="1541" max="1541" width="30.42578125" style="213" customWidth="1"/>
    <col min="1542" max="1542" width="9.7109375" style="213" customWidth="1"/>
    <col min="1543" max="1543" width="17.85546875" style="213" customWidth="1"/>
    <col min="1544" max="1544" width="41.42578125" style="213" customWidth="1"/>
    <col min="1545" max="1545" width="6.5703125" style="213" customWidth="1"/>
    <col min="1546" max="1546" width="12.5703125" style="213" customWidth="1"/>
    <col min="1547" max="1547" width="4.7109375" style="213" customWidth="1"/>
    <col min="1548" max="1792" width="9.140625" style="213"/>
    <col min="1793" max="1795" width="14.28515625" style="213" customWidth="1"/>
    <col min="1796" max="1796" width="16.42578125" style="213" customWidth="1"/>
    <col min="1797" max="1797" width="30.42578125" style="213" customWidth="1"/>
    <col min="1798" max="1798" width="9.7109375" style="213" customWidth="1"/>
    <col min="1799" max="1799" width="17.85546875" style="213" customWidth="1"/>
    <col min="1800" max="1800" width="41.42578125" style="213" customWidth="1"/>
    <col min="1801" max="1801" width="6.5703125" style="213" customWidth="1"/>
    <col min="1802" max="1802" width="12.5703125" style="213" customWidth="1"/>
    <col min="1803" max="1803" width="4.7109375" style="213" customWidth="1"/>
    <col min="1804" max="2048" width="9.140625" style="213"/>
    <col min="2049" max="2051" width="14.28515625" style="213" customWidth="1"/>
    <col min="2052" max="2052" width="16.42578125" style="213" customWidth="1"/>
    <col min="2053" max="2053" width="30.42578125" style="213" customWidth="1"/>
    <col min="2054" max="2054" width="9.7109375" style="213" customWidth="1"/>
    <col min="2055" max="2055" width="17.85546875" style="213" customWidth="1"/>
    <col min="2056" max="2056" width="41.42578125" style="213" customWidth="1"/>
    <col min="2057" max="2057" width="6.5703125" style="213" customWidth="1"/>
    <col min="2058" max="2058" width="12.5703125" style="213" customWidth="1"/>
    <col min="2059" max="2059" width="4.7109375" style="213" customWidth="1"/>
    <col min="2060" max="2304" width="9.140625" style="213"/>
    <col min="2305" max="2307" width="14.28515625" style="213" customWidth="1"/>
    <col min="2308" max="2308" width="16.42578125" style="213" customWidth="1"/>
    <col min="2309" max="2309" width="30.42578125" style="213" customWidth="1"/>
    <col min="2310" max="2310" width="9.7109375" style="213" customWidth="1"/>
    <col min="2311" max="2311" width="17.85546875" style="213" customWidth="1"/>
    <col min="2312" max="2312" width="41.42578125" style="213" customWidth="1"/>
    <col min="2313" max="2313" width="6.5703125" style="213" customWidth="1"/>
    <col min="2314" max="2314" width="12.5703125" style="213" customWidth="1"/>
    <col min="2315" max="2315" width="4.7109375" style="213" customWidth="1"/>
    <col min="2316" max="2560" width="9.140625" style="213"/>
    <col min="2561" max="2563" width="14.28515625" style="213" customWidth="1"/>
    <col min="2564" max="2564" width="16.42578125" style="213" customWidth="1"/>
    <col min="2565" max="2565" width="30.42578125" style="213" customWidth="1"/>
    <col min="2566" max="2566" width="9.7109375" style="213" customWidth="1"/>
    <col min="2567" max="2567" width="17.85546875" style="213" customWidth="1"/>
    <col min="2568" max="2568" width="41.42578125" style="213" customWidth="1"/>
    <col min="2569" max="2569" width="6.5703125" style="213" customWidth="1"/>
    <col min="2570" max="2570" width="12.5703125" style="213" customWidth="1"/>
    <col min="2571" max="2571" width="4.7109375" style="213" customWidth="1"/>
    <col min="2572" max="2816" width="9.140625" style="213"/>
    <col min="2817" max="2819" width="14.28515625" style="213" customWidth="1"/>
    <col min="2820" max="2820" width="16.42578125" style="213" customWidth="1"/>
    <col min="2821" max="2821" width="30.42578125" style="213" customWidth="1"/>
    <col min="2822" max="2822" width="9.7109375" style="213" customWidth="1"/>
    <col min="2823" max="2823" width="17.85546875" style="213" customWidth="1"/>
    <col min="2824" max="2824" width="41.42578125" style="213" customWidth="1"/>
    <col min="2825" max="2825" width="6.5703125" style="213" customWidth="1"/>
    <col min="2826" max="2826" width="12.5703125" style="213" customWidth="1"/>
    <col min="2827" max="2827" width="4.7109375" style="213" customWidth="1"/>
    <col min="2828" max="3072" width="9.140625" style="213"/>
    <col min="3073" max="3075" width="14.28515625" style="213" customWidth="1"/>
    <col min="3076" max="3076" width="16.42578125" style="213" customWidth="1"/>
    <col min="3077" max="3077" width="30.42578125" style="213" customWidth="1"/>
    <col min="3078" max="3078" width="9.7109375" style="213" customWidth="1"/>
    <col min="3079" max="3079" width="17.85546875" style="213" customWidth="1"/>
    <col min="3080" max="3080" width="41.42578125" style="213" customWidth="1"/>
    <col min="3081" max="3081" width="6.5703125" style="213" customWidth="1"/>
    <col min="3082" max="3082" width="12.5703125" style="213" customWidth="1"/>
    <col min="3083" max="3083" width="4.7109375" style="213" customWidth="1"/>
    <col min="3084" max="3328" width="9.140625" style="213"/>
    <col min="3329" max="3331" width="14.28515625" style="213" customWidth="1"/>
    <col min="3332" max="3332" width="16.42578125" style="213" customWidth="1"/>
    <col min="3333" max="3333" width="30.42578125" style="213" customWidth="1"/>
    <col min="3334" max="3334" width="9.7109375" style="213" customWidth="1"/>
    <col min="3335" max="3335" width="17.85546875" style="213" customWidth="1"/>
    <col min="3336" max="3336" width="41.42578125" style="213" customWidth="1"/>
    <col min="3337" max="3337" width="6.5703125" style="213" customWidth="1"/>
    <col min="3338" max="3338" width="12.5703125" style="213" customWidth="1"/>
    <col min="3339" max="3339" width="4.7109375" style="213" customWidth="1"/>
    <col min="3340" max="3584" width="9.140625" style="213"/>
    <col min="3585" max="3587" width="14.28515625" style="213" customWidth="1"/>
    <col min="3588" max="3588" width="16.42578125" style="213" customWidth="1"/>
    <col min="3589" max="3589" width="30.42578125" style="213" customWidth="1"/>
    <col min="3590" max="3590" width="9.7109375" style="213" customWidth="1"/>
    <col min="3591" max="3591" width="17.85546875" style="213" customWidth="1"/>
    <col min="3592" max="3592" width="41.42578125" style="213" customWidth="1"/>
    <col min="3593" max="3593" width="6.5703125" style="213" customWidth="1"/>
    <col min="3594" max="3594" width="12.5703125" style="213" customWidth="1"/>
    <col min="3595" max="3595" width="4.7109375" style="213" customWidth="1"/>
    <col min="3596" max="3840" width="9.140625" style="213"/>
    <col min="3841" max="3843" width="14.28515625" style="213" customWidth="1"/>
    <col min="3844" max="3844" width="16.42578125" style="213" customWidth="1"/>
    <col min="3845" max="3845" width="30.42578125" style="213" customWidth="1"/>
    <col min="3846" max="3846" width="9.7109375" style="213" customWidth="1"/>
    <col min="3847" max="3847" width="17.85546875" style="213" customWidth="1"/>
    <col min="3848" max="3848" width="41.42578125" style="213" customWidth="1"/>
    <col min="3849" max="3849" width="6.5703125" style="213" customWidth="1"/>
    <col min="3850" max="3850" width="12.5703125" style="213" customWidth="1"/>
    <col min="3851" max="3851" width="4.7109375" style="213" customWidth="1"/>
    <col min="3852" max="4096" width="9.140625" style="213"/>
    <col min="4097" max="4099" width="14.28515625" style="213" customWidth="1"/>
    <col min="4100" max="4100" width="16.42578125" style="213" customWidth="1"/>
    <col min="4101" max="4101" width="30.42578125" style="213" customWidth="1"/>
    <col min="4102" max="4102" width="9.7109375" style="213" customWidth="1"/>
    <col min="4103" max="4103" width="17.85546875" style="213" customWidth="1"/>
    <col min="4104" max="4104" width="41.42578125" style="213" customWidth="1"/>
    <col min="4105" max="4105" width="6.5703125" style="213" customWidth="1"/>
    <col min="4106" max="4106" width="12.5703125" style="213" customWidth="1"/>
    <col min="4107" max="4107" width="4.7109375" style="213" customWidth="1"/>
    <col min="4108" max="4352" width="9.140625" style="213"/>
    <col min="4353" max="4355" width="14.28515625" style="213" customWidth="1"/>
    <col min="4356" max="4356" width="16.42578125" style="213" customWidth="1"/>
    <col min="4357" max="4357" width="30.42578125" style="213" customWidth="1"/>
    <col min="4358" max="4358" width="9.7109375" style="213" customWidth="1"/>
    <col min="4359" max="4359" width="17.85546875" style="213" customWidth="1"/>
    <col min="4360" max="4360" width="41.42578125" style="213" customWidth="1"/>
    <col min="4361" max="4361" width="6.5703125" style="213" customWidth="1"/>
    <col min="4362" max="4362" width="12.5703125" style="213" customWidth="1"/>
    <col min="4363" max="4363" width="4.7109375" style="213" customWidth="1"/>
    <col min="4364" max="4608" width="9.140625" style="213"/>
    <col min="4609" max="4611" width="14.28515625" style="213" customWidth="1"/>
    <col min="4612" max="4612" width="16.42578125" style="213" customWidth="1"/>
    <col min="4613" max="4613" width="30.42578125" style="213" customWidth="1"/>
    <col min="4614" max="4614" width="9.7109375" style="213" customWidth="1"/>
    <col min="4615" max="4615" width="17.85546875" style="213" customWidth="1"/>
    <col min="4616" max="4616" width="41.42578125" style="213" customWidth="1"/>
    <col min="4617" max="4617" width="6.5703125" style="213" customWidth="1"/>
    <col min="4618" max="4618" width="12.5703125" style="213" customWidth="1"/>
    <col min="4619" max="4619" width="4.7109375" style="213" customWidth="1"/>
    <col min="4620" max="4864" width="9.140625" style="213"/>
    <col min="4865" max="4867" width="14.28515625" style="213" customWidth="1"/>
    <col min="4868" max="4868" width="16.42578125" style="213" customWidth="1"/>
    <col min="4869" max="4869" width="30.42578125" style="213" customWidth="1"/>
    <col min="4870" max="4870" width="9.7109375" style="213" customWidth="1"/>
    <col min="4871" max="4871" width="17.85546875" style="213" customWidth="1"/>
    <col min="4872" max="4872" width="41.42578125" style="213" customWidth="1"/>
    <col min="4873" max="4873" width="6.5703125" style="213" customWidth="1"/>
    <col min="4874" max="4874" width="12.5703125" style="213" customWidth="1"/>
    <col min="4875" max="4875" width="4.7109375" style="213" customWidth="1"/>
    <col min="4876" max="5120" width="9.140625" style="213"/>
    <col min="5121" max="5123" width="14.28515625" style="213" customWidth="1"/>
    <col min="5124" max="5124" width="16.42578125" style="213" customWidth="1"/>
    <col min="5125" max="5125" width="30.42578125" style="213" customWidth="1"/>
    <col min="5126" max="5126" width="9.7109375" style="213" customWidth="1"/>
    <col min="5127" max="5127" width="17.85546875" style="213" customWidth="1"/>
    <col min="5128" max="5128" width="41.42578125" style="213" customWidth="1"/>
    <col min="5129" max="5129" width="6.5703125" style="213" customWidth="1"/>
    <col min="5130" max="5130" width="12.5703125" style="213" customWidth="1"/>
    <col min="5131" max="5131" width="4.7109375" style="213" customWidth="1"/>
    <col min="5132" max="5376" width="9.140625" style="213"/>
    <col min="5377" max="5379" width="14.28515625" style="213" customWidth="1"/>
    <col min="5380" max="5380" width="16.42578125" style="213" customWidth="1"/>
    <col min="5381" max="5381" width="30.42578125" style="213" customWidth="1"/>
    <col min="5382" max="5382" width="9.7109375" style="213" customWidth="1"/>
    <col min="5383" max="5383" width="17.85546875" style="213" customWidth="1"/>
    <col min="5384" max="5384" width="41.42578125" style="213" customWidth="1"/>
    <col min="5385" max="5385" width="6.5703125" style="213" customWidth="1"/>
    <col min="5386" max="5386" width="12.5703125" style="213" customWidth="1"/>
    <col min="5387" max="5387" width="4.7109375" style="213" customWidth="1"/>
    <col min="5388" max="5632" width="9.140625" style="213"/>
    <col min="5633" max="5635" width="14.28515625" style="213" customWidth="1"/>
    <col min="5636" max="5636" width="16.42578125" style="213" customWidth="1"/>
    <col min="5637" max="5637" width="30.42578125" style="213" customWidth="1"/>
    <col min="5638" max="5638" width="9.7109375" style="213" customWidth="1"/>
    <col min="5639" max="5639" width="17.85546875" style="213" customWidth="1"/>
    <col min="5640" max="5640" width="41.42578125" style="213" customWidth="1"/>
    <col min="5641" max="5641" width="6.5703125" style="213" customWidth="1"/>
    <col min="5642" max="5642" width="12.5703125" style="213" customWidth="1"/>
    <col min="5643" max="5643" width="4.7109375" style="213" customWidth="1"/>
    <col min="5644" max="5888" width="9.140625" style="213"/>
    <col min="5889" max="5891" width="14.28515625" style="213" customWidth="1"/>
    <col min="5892" max="5892" width="16.42578125" style="213" customWidth="1"/>
    <col min="5893" max="5893" width="30.42578125" style="213" customWidth="1"/>
    <col min="5894" max="5894" width="9.7109375" style="213" customWidth="1"/>
    <col min="5895" max="5895" width="17.85546875" style="213" customWidth="1"/>
    <col min="5896" max="5896" width="41.42578125" style="213" customWidth="1"/>
    <col min="5897" max="5897" width="6.5703125" style="213" customWidth="1"/>
    <col min="5898" max="5898" width="12.5703125" style="213" customWidth="1"/>
    <col min="5899" max="5899" width="4.7109375" style="213" customWidth="1"/>
    <col min="5900" max="6144" width="9.140625" style="213"/>
    <col min="6145" max="6147" width="14.28515625" style="213" customWidth="1"/>
    <col min="6148" max="6148" width="16.42578125" style="213" customWidth="1"/>
    <col min="6149" max="6149" width="30.42578125" style="213" customWidth="1"/>
    <col min="6150" max="6150" width="9.7109375" style="213" customWidth="1"/>
    <col min="6151" max="6151" width="17.85546875" style="213" customWidth="1"/>
    <col min="6152" max="6152" width="41.42578125" style="213" customWidth="1"/>
    <col min="6153" max="6153" width="6.5703125" style="213" customWidth="1"/>
    <col min="6154" max="6154" width="12.5703125" style="213" customWidth="1"/>
    <col min="6155" max="6155" width="4.7109375" style="213" customWidth="1"/>
    <col min="6156" max="6400" width="9.140625" style="213"/>
    <col min="6401" max="6403" width="14.28515625" style="213" customWidth="1"/>
    <col min="6404" max="6404" width="16.42578125" style="213" customWidth="1"/>
    <col min="6405" max="6405" width="30.42578125" style="213" customWidth="1"/>
    <col min="6406" max="6406" width="9.7109375" style="213" customWidth="1"/>
    <col min="6407" max="6407" width="17.85546875" style="213" customWidth="1"/>
    <col min="6408" max="6408" width="41.42578125" style="213" customWidth="1"/>
    <col min="6409" max="6409" width="6.5703125" style="213" customWidth="1"/>
    <col min="6410" max="6410" width="12.5703125" style="213" customWidth="1"/>
    <col min="6411" max="6411" width="4.7109375" style="213" customWidth="1"/>
    <col min="6412" max="6656" width="9.140625" style="213"/>
    <col min="6657" max="6659" width="14.28515625" style="213" customWidth="1"/>
    <col min="6660" max="6660" width="16.42578125" style="213" customWidth="1"/>
    <col min="6661" max="6661" width="30.42578125" style="213" customWidth="1"/>
    <col min="6662" max="6662" width="9.7109375" style="213" customWidth="1"/>
    <col min="6663" max="6663" width="17.85546875" style="213" customWidth="1"/>
    <col min="6664" max="6664" width="41.42578125" style="213" customWidth="1"/>
    <col min="6665" max="6665" width="6.5703125" style="213" customWidth="1"/>
    <col min="6666" max="6666" width="12.5703125" style="213" customWidth="1"/>
    <col min="6667" max="6667" width="4.7109375" style="213" customWidth="1"/>
    <col min="6668" max="6912" width="9.140625" style="213"/>
    <col min="6913" max="6915" width="14.28515625" style="213" customWidth="1"/>
    <col min="6916" max="6916" width="16.42578125" style="213" customWidth="1"/>
    <col min="6917" max="6917" width="30.42578125" style="213" customWidth="1"/>
    <col min="6918" max="6918" width="9.7109375" style="213" customWidth="1"/>
    <col min="6919" max="6919" width="17.85546875" style="213" customWidth="1"/>
    <col min="6920" max="6920" width="41.42578125" style="213" customWidth="1"/>
    <col min="6921" max="6921" width="6.5703125" style="213" customWidth="1"/>
    <col min="6922" max="6922" width="12.5703125" style="213" customWidth="1"/>
    <col min="6923" max="6923" width="4.7109375" style="213" customWidth="1"/>
    <col min="6924" max="7168" width="9.140625" style="213"/>
    <col min="7169" max="7171" width="14.28515625" style="213" customWidth="1"/>
    <col min="7172" max="7172" width="16.42578125" style="213" customWidth="1"/>
    <col min="7173" max="7173" width="30.42578125" style="213" customWidth="1"/>
    <col min="7174" max="7174" width="9.7109375" style="213" customWidth="1"/>
    <col min="7175" max="7175" width="17.85546875" style="213" customWidth="1"/>
    <col min="7176" max="7176" width="41.42578125" style="213" customWidth="1"/>
    <col min="7177" max="7177" width="6.5703125" style="213" customWidth="1"/>
    <col min="7178" max="7178" width="12.5703125" style="213" customWidth="1"/>
    <col min="7179" max="7179" width="4.7109375" style="213" customWidth="1"/>
    <col min="7180" max="7424" width="9.140625" style="213"/>
    <col min="7425" max="7427" width="14.28515625" style="213" customWidth="1"/>
    <col min="7428" max="7428" width="16.42578125" style="213" customWidth="1"/>
    <col min="7429" max="7429" width="30.42578125" style="213" customWidth="1"/>
    <col min="7430" max="7430" width="9.7109375" style="213" customWidth="1"/>
    <col min="7431" max="7431" width="17.85546875" style="213" customWidth="1"/>
    <col min="7432" max="7432" width="41.42578125" style="213" customWidth="1"/>
    <col min="7433" max="7433" width="6.5703125" style="213" customWidth="1"/>
    <col min="7434" max="7434" width="12.5703125" style="213" customWidth="1"/>
    <col min="7435" max="7435" width="4.7109375" style="213" customWidth="1"/>
    <col min="7436" max="7680" width="9.140625" style="213"/>
    <col min="7681" max="7683" width="14.28515625" style="213" customWidth="1"/>
    <col min="7684" max="7684" width="16.42578125" style="213" customWidth="1"/>
    <col min="7685" max="7685" width="30.42578125" style="213" customWidth="1"/>
    <col min="7686" max="7686" width="9.7109375" style="213" customWidth="1"/>
    <col min="7687" max="7687" width="17.85546875" style="213" customWidth="1"/>
    <col min="7688" max="7688" width="41.42578125" style="213" customWidth="1"/>
    <col min="7689" max="7689" width="6.5703125" style="213" customWidth="1"/>
    <col min="7690" max="7690" width="12.5703125" style="213" customWidth="1"/>
    <col min="7691" max="7691" width="4.7109375" style="213" customWidth="1"/>
    <col min="7692" max="7936" width="9.140625" style="213"/>
    <col min="7937" max="7939" width="14.28515625" style="213" customWidth="1"/>
    <col min="7940" max="7940" width="16.42578125" style="213" customWidth="1"/>
    <col min="7941" max="7941" width="30.42578125" style="213" customWidth="1"/>
    <col min="7942" max="7942" width="9.7109375" style="213" customWidth="1"/>
    <col min="7943" max="7943" width="17.85546875" style="213" customWidth="1"/>
    <col min="7944" max="7944" width="41.42578125" style="213" customWidth="1"/>
    <col min="7945" max="7945" width="6.5703125" style="213" customWidth="1"/>
    <col min="7946" max="7946" width="12.5703125" style="213" customWidth="1"/>
    <col min="7947" max="7947" width="4.7109375" style="213" customWidth="1"/>
    <col min="7948" max="8192" width="9.140625" style="213"/>
    <col min="8193" max="8195" width="14.28515625" style="213" customWidth="1"/>
    <col min="8196" max="8196" width="16.42578125" style="213" customWidth="1"/>
    <col min="8197" max="8197" width="30.42578125" style="213" customWidth="1"/>
    <col min="8198" max="8198" width="9.7109375" style="213" customWidth="1"/>
    <col min="8199" max="8199" width="17.85546875" style="213" customWidth="1"/>
    <col min="8200" max="8200" width="41.42578125" style="213" customWidth="1"/>
    <col min="8201" max="8201" width="6.5703125" style="213" customWidth="1"/>
    <col min="8202" max="8202" width="12.5703125" style="213" customWidth="1"/>
    <col min="8203" max="8203" width="4.7109375" style="213" customWidth="1"/>
    <col min="8204" max="8448" width="9.140625" style="213"/>
    <col min="8449" max="8451" width="14.28515625" style="213" customWidth="1"/>
    <col min="8452" max="8452" width="16.42578125" style="213" customWidth="1"/>
    <col min="8453" max="8453" width="30.42578125" style="213" customWidth="1"/>
    <col min="8454" max="8454" width="9.7109375" style="213" customWidth="1"/>
    <col min="8455" max="8455" width="17.85546875" style="213" customWidth="1"/>
    <col min="8456" max="8456" width="41.42578125" style="213" customWidth="1"/>
    <col min="8457" max="8457" width="6.5703125" style="213" customWidth="1"/>
    <col min="8458" max="8458" width="12.5703125" style="213" customWidth="1"/>
    <col min="8459" max="8459" width="4.7109375" style="213" customWidth="1"/>
    <col min="8460" max="8704" width="9.140625" style="213"/>
    <col min="8705" max="8707" width="14.28515625" style="213" customWidth="1"/>
    <col min="8708" max="8708" width="16.42578125" style="213" customWidth="1"/>
    <col min="8709" max="8709" width="30.42578125" style="213" customWidth="1"/>
    <col min="8710" max="8710" width="9.7109375" style="213" customWidth="1"/>
    <col min="8711" max="8711" width="17.85546875" style="213" customWidth="1"/>
    <col min="8712" max="8712" width="41.42578125" style="213" customWidth="1"/>
    <col min="8713" max="8713" width="6.5703125" style="213" customWidth="1"/>
    <col min="8714" max="8714" width="12.5703125" style="213" customWidth="1"/>
    <col min="8715" max="8715" width="4.7109375" style="213" customWidth="1"/>
    <col min="8716" max="8960" width="9.140625" style="213"/>
    <col min="8961" max="8963" width="14.28515625" style="213" customWidth="1"/>
    <col min="8964" max="8964" width="16.42578125" style="213" customWidth="1"/>
    <col min="8965" max="8965" width="30.42578125" style="213" customWidth="1"/>
    <col min="8966" max="8966" width="9.7109375" style="213" customWidth="1"/>
    <col min="8967" max="8967" width="17.85546875" style="213" customWidth="1"/>
    <col min="8968" max="8968" width="41.42578125" style="213" customWidth="1"/>
    <col min="8969" max="8969" width="6.5703125" style="213" customWidth="1"/>
    <col min="8970" max="8970" width="12.5703125" style="213" customWidth="1"/>
    <col min="8971" max="8971" width="4.7109375" style="213" customWidth="1"/>
    <col min="8972" max="9216" width="9.140625" style="213"/>
    <col min="9217" max="9219" width="14.28515625" style="213" customWidth="1"/>
    <col min="9220" max="9220" width="16.42578125" style="213" customWidth="1"/>
    <col min="9221" max="9221" width="30.42578125" style="213" customWidth="1"/>
    <col min="9222" max="9222" width="9.7109375" style="213" customWidth="1"/>
    <col min="9223" max="9223" width="17.85546875" style="213" customWidth="1"/>
    <col min="9224" max="9224" width="41.42578125" style="213" customWidth="1"/>
    <col min="9225" max="9225" width="6.5703125" style="213" customWidth="1"/>
    <col min="9226" max="9226" width="12.5703125" style="213" customWidth="1"/>
    <col min="9227" max="9227" width="4.7109375" style="213" customWidth="1"/>
    <col min="9228" max="9472" width="9.140625" style="213"/>
    <col min="9473" max="9475" width="14.28515625" style="213" customWidth="1"/>
    <col min="9476" max="9476" width="16.42578125" style="213" customWidth="1"/>
    <col min="9477" max="9477" width="30.42578125" style="213" customWidth="1"/>
    <col min="9478" max="9478" width="9.7109375" style="213" customWidth="1"/>
    <col min="9479" max="9479" width="17.85546875" style="213" customWidth="1"/>
    <col min="9480" max="9480" width="41.42578125" style="213" customWidth="1"/>
    <col min="9481" max="9481" width="6.5703125" style="213" customWidth="1"/>
    <col min="9482" max="9482" width="12.5703125" style="213" customWidth="1"/>
    <col min="9483" max="9483" width="4.7109375" style="213" customWidth="1"/>
    <col min="9484" max="9728" width="9.140625" style="213"/>
    <col min="9729" max="9731" width="14.28515625" style="213" customWidth="1"/>
    <col min="9732" max="9732" width="16.42578125" style="213" customWidth="1"/>
    <col min="9733" max="9733" width="30.42578125" style="213" customWidth="1"/>
    <col min="9734" max="9734" width="9.7109375" style="213" customWidth="1"/>
    <col min="9735" max="9735" width="17.85546875" style="213" customWidth="1"/>
    <col min="9736" max="9736" width="41.42578125" style="213" customWidth="1"/>
    <col min="9737" max="9737" width="6.5703125" style="213" customWidth="1"/>
    <col min="9738" max="9738" width="12.5703125" style="213" customWidth="1"/>
    <col min="9739" max="9739" width="4.7109375" style="213" customWidth="1"/>
    <col min="9740" max="9984" width="9.140625" style="213"/>
    <col min="9985" max="9987" width="14.28515625" style="213" customWidth="1"/>
    <col min="9988" max="9988" width="16.42578125" style="213" customWidth="1"/>
    <col min="9989" max="9989" width="30.42578125" style="213" customWidth="1"/>
    <col min="9990" max="9990" width="9.7109375" style="213" customWidth="1"/>
    <col min="9991" max="9991" width="17.85546875" style="213" customWidth="1"/>
    <col min="9992" max="9992" width="41.42578125" style="213" customWidth="1"/>
    <col min="9993" max="9993" width="6.5703125" style="213" customWidth="1"/>
    <col min="9994" max="9994" width="12.5703125" style="213" customWidth="1"/>
    <col min="9995" max="9995" width="4.7109375" style="213" customWidth="1"/>
    <col min="9996" max="10240" width="9.140625" style="213"/>
    <col min="10241" max="10243" width="14.28515625" style="213" customWidth="1"/>
    <col min="10244" max="10244" width="16.42578125" style="213" customWidth="1"/>
    <col min="10245" max="10245" width="30.42578125" style="213" customWidth="1"/>
    <col min="10246" max="10246" width="9.7109375" style="213" customWidth="1"/>
    <col min="10247" max="10247" width="17.85546875" style="213" customWidth="1"/>
    <col min="10248" max="10248" width="41.42578125" style="213" customWidth="1"/>
    <col min="10249" max="10249" width="6.5703125" style="213" customWidth="1"/>
    <col min="10250" max="10250" width="12.5703125" style="213" customWidth="1"/>
    <col min="10251" max="10251" width="4.7109375" style="213" customWidth="1"/>
    <col min="10252" max="10496" width="9.140625" style="213"/>
    <col min="10497" max="10499" width="14.28515625" style="213" customWidth="1"/>
    <col min="10500" max="10500" width="16.42578125" style="213" customWidth="1"/>
    <col min="10501" max="10501" width="30.42578125" style="213" customWidth="1"/>
    <col min="10502" max="10502" width="9.7109375" style="213" customWidth="1"/>
    <col min="10503" max="10503" width="17.85546875" style="213" customWidth="1"/>
    <col min="10504" max="10504" width="41.42578125" style="213" customWidth="1"/>
    <col min="10505" max="10505" width="6.5703125" style="213" customWidth="1"/>
    <col min="10506" max="10506" width="12.5703125" style="213" customWidth="1"/>
    <col min="10507" max="10507" width="4.7109375" style="213" customWidth="1"/>
    <col min="10508" max="10752" width="9.140625" style="213"/>
    <col min="10753" max="10755" width="14.28515625" style="213" customWidth="1"/>
    <col min="10756" max="10756" width="16.42578125" style="213" customWidth="1"/>
    <col min="10757" max="10757" width="30.42578125" style="213" customWidth="1"/>
    <col min="10758" max="10758" width="9.7109375" style="213" customWidth="1"/>
    <col min="10759" max="10759" width="17.85546875" style="213" customWidth="1"/>
    <col min="10760" max="10760" width="41.42578125" style="213" customWidth="1"/>
    <col min="10761" max="10761" width="6.5703125" style="213" customWidth="1"/>
    <col min="10762" max="10762" width="12.5703125" style="213" customWidth="1"/>
    <col min="10763" max="10763" width="4.7109375" style="213" customWidth="1"/>
    <col min="10764" max="11008" width="9.140625" style="213"/>
    <col min="11009" max="11011" width="14.28515625" style="213" customWidth="1"/>
    <col min="11012" max="11012" width="16.42578125" style="213" customWidth="1"/>
    <col min="11013" max="11013" width="30.42578125" style="213" customWidth="1"/>
    <col min="11014" max="11014" width="9.7109375" style="213" customWidth="1"/>
    <col min="11015" max="11015" width="17.85546875" style="213" customWidth="1"/>
    <col min="11016" max="11016" width="41.42578125" style="213" customWidth="1"/>
    <col min="11017" max="11017" width="6.5703125" style="213" customWidth="1"/>
    <col min="11018" max="11018" width="12.5703125" style="213" customWidth="1"/>
    <col min="11019" max="11019" width="4.7109375" style="213" customWidth="1"/>
    <col min="11020" max="11264" width="9.140625" style="213"/>
    <col min="11265" max="11267" width="14.28515625" style="213" customWidth="1"/>
    <col min="11268" max="11268" width="16.42578125" style="213" customWidth="1"/>
    <col min="11269" max="11269" width="30.42578125" style="213" customWidth="1"/>
    <col min="11270" max="11270" width="9.7109375" style="213" customWidth="1"/>
    <col min="11271" max="11271" width="17.85546875" style="213" customWidth="1"/>
    <col min="11272" max="11272" width="41.42578125" style="213" customWidth="1"/>
    <col min="11273" max="11273" width="6.5703125" style="213" customWidth="1"/>
    <col min="11274" max="11274" width="12.5703125" style="213" customWidth="1"/>
    <col min="11275" max="11275" width="4.7109375" style="213" customWidth="1"/>
    <col min="11276" max="11520" width="9.140625" style="213"/>
    <col min="11521" max="11523" width="14.28515625" style="213" customWidth="1"/>
    <col min="11524" max="11524" width="16.42578125" style="213" customWidth="1"/>
    <col min="11525" max="11525" width="30.42578125" style="213" customWidth="1"/>
    <col min="11526" max="11526" width="9.7109375" style="213" customWidth="1"/>
    <col min="11527" max="11527" width="17.85546875" style="213" customWidth="1"/>
    <col min="11528" max="11528" width="41.42578125" style="213" customWidth="1"/>
    <col min="11529" max="11529" width="6.5703125" style="213" customWidth="1"/>
    <col min="11530" max="11530" width="12.5703125" style="213" customWidth="1"/>
    <col min="11531" max="11531" width="4.7109375" style="213" customWidth="1"/>
    <col min="11532" max="11776" width="9.140625" style="213"/>
    <col min="11777" max="11779" width="14.28515625" style="213" customWidth="1"/>
    <col min="11780" max="11780" width="16.42578125" style="213" customWidth="1"/>
    <col min="11781" max="11781" width="30.42578125" style="213" customWidth="1"/>
    <col min="11782" max="11782" width="9.7109375" style="213" customWidth="1"/>
    <col min="11783" max="11783" width="17.85546875" style="213" customWidth="1"/>
    <col min="11784" max="11784" width="41.42578125" style="213" customWidth="1"/>
    <col min="11785" max="11785" width="6.5703125" style="213" customWidth="1"/>
    <col min="11786" max="11786" width="12.5703125" style="213" customWidth="1"/>
    <col min="11787" max="11787" width="4.7109375" style="213" customWidth="1"/>
    <col min="11788" max="12032" width="9.140625" style="213"/>
    <col min="12033" max="12035" width="14.28515625" style="213" customWidth="1"/>
    <col min="12036" max="12036" width="16.42578125" style="213" customWidth="1"/>
    <col min="12037" max="12037" width="30.42578125" style="213" customWidth="1"/>
    <col min="12038" max="12038" width="9.7109375" style="213" customWidth="1"/>
    <col min="12039" max="12039" width="17.85546875" style="213" customWidth="1"/>
    <col min="12040" max="12040" width="41.42578125" style="213" customWidth="1"/>
    <col min="12041" max="12041" width="6.5703125" style="213" customWidth="1"/>
    <col min="12042" max="12042" width="12.5703125" style="213" customWidth="1"/>
    <col min="12043" max="12043" width="4.7109375" style="213" customWidth="1"/>
    <col min="12044" max="12288" width="9.140625" style="213"/>
    <col min="12289" max="12291" width="14.28515625" style="213" customWidth="1"/>
    <col min="12292" max="12292" width="16.42578125" style="213" customWidth="1"/>
    <col min="12293" max="12293" width="30.42578125" style="213" customWidth="1"/>
    <col min="12294" max="12294" width="9.7109375" style="213" customWidth="1"/>
    <col min="12295" max="12295" width="17.85546875" style="213" customWidth="1"/>
    <col min="12296" max="12296" width="41.42578125" style="213" customWidth="1"/>
    <col min="12297" max="12297" width="6.5703125" style="213" customWidth="1"/>
    <col min="12298" max="12298" width="12.5703125" style="213" customWidth="1"/>
    <col min="12299" max="12299" width="4.7109375" style="213" customWidth="1"/>
    <col min="12300" max="12544" width="9.140625" style="213"/>
    <col min="12545" max="12547" width="14.28515625" style="213" customWidth="1"/>
    <col min="12548" max="12548" width="16.42578125" style="213" customWidth="1"/>
    <col min="12549" max="12549" width="30.42578125" style="213" customWidth="1"/>
    <col min="12550" max="12550" width="9.7109375" style="213" customWidth="1"/>
    <col min="12551" max="12551" width="17.85546875" style="213" customWidth="1"/>
    <col min="12552" max="12552" width="41.42578125" style="213" customWidth="1"/>
    <col min="12553" max="12553" width="6.5703125" style="213" customWidth="1"/>
    <col min="12554" max="12554" width="12.5703125" style="213" customWidth="1"/>
    <col min="12555" max="12555" width="4.7109375" style="213" customWidth="1"/>
    <col min="12556" max="12800" width="9.140625" style="213"/>
    <col min="12801" max="12803" width="14.28515625" style="213" customWidth="1"/>
    <col min="12804" max="12804" width="16.42578125" style="213" customWidth="1"/>
    <col min="12805" max="12805" width="30.42578125" style="213" customWidth="1"/>
    <col min="12806" max="12806" width="9.7109375" style="213" customWidth="1"/>
    <col min="12807" max="12807" width="17.85546875" style="213" customWidth="1"/>
    <col min="12808" max="12808" width="41.42578125" style="213" customWidth="1"/>
    <col min="12809" max="12809" width="6.5703125" style="213" customWidth="1"/>
    <col min="12810" max="12810" width="12.5703125" style="213" customWidth="1"/>
    <col min="12811" max="12811" width="4.7109375" style="213" customWidth="1"/>
    <col min="12812" max="13056" width="9.140625" style="213"/>
    <col min="13057" max="13059" width="14.28515625" style="213" customWidth="1"/>
    <col min="13060" max="13060" width="16.42578125" style="213" customWidth="1"/>
    <col min="13061" max="13061" width="30.42578125" style="213" customWidth="1"/>
    <col min="13062" max="13062" width="9.7109375" style="213" customWidth="1"/>
    <col min="13063" max="13063" width="17.85546875" style="213" customWidth="1"/>
    <col min="13064" max="13064" width="41.42578125" style="213" customWidth="1"/>
    <col min="13065" max="13065" width="6.5703125" style="213" customWidth="1"/>
    <col min="13066" max="13066" width="12.5703125" style="213" customWidth="1"/>
    <col min="13067" max="13067" width="4.7109375" style="213" customWidth="1"/>
    <col min="13068" max="13312" width="9.140625" style="213"/>
    <col min="13313" max="13315" width="14.28515625" style="213" customWidth="1"/>
    <col min="13316" max="13316" width="16.42578125" style="213" customWidth="1"/>
    <col min="13317" max="13317" width="30.42578125" style="213" customWidth="1"/>
    <col min="13318" max="13318" width="9.7109375" style="213" customWidth="1"/>
    <col min="13319" max="13319" width="17.85546875" style="213" customWidth="1"/>
    <col min="13320" max="13320" width="41.42578125" style="213" customWidth="1"/>
    <col min="13321" max="13321" width="6.5703125" style="213" customWidth="1"/>
    <col min="13322" max="13322" width="12.5703125" style="213" customWidth="1"/>
    <col min="13323" max="13323" width="4.7109375" style="213" customWidth="1"/>
    <col min="13324" max="13568" width="9.140625" style="213"/>
    <col min="13569" max="13571" width="14.28515625" style="213" customWidth="1"/>
    <col min="13572" max="13572" width="16.42578125" style="213" customWidth="1"/>
    <col min="13573" max="13573" width="30.42578125" style="213" customWidth="1"/>
    <col min="13574" max="13574" width="9.7109375" style="213" customWidth="1"/>
    <col min="13575" max="13575" width="17.85546875" style="213" customWidth="1"/>
    <col min="13576" max="13576" width="41.42578125" style="213" customWidth="1"/>
    <col min="13577" max="13577" width="6.5703125" style="213" customWidth="1"/>
    <col min="13578" max="13578" width="12.5703125" style="213" customWidth="1"/>
    <col min="13579" max="13579" width="4.7109375" style="213" customWidth="1"/>
    <col min="13580" max="13824" width="9.140625" style="213"/>
    <col min="13825" max="13827" width="14.28515625" style="213" customWidth="1"/>
    <col min="13828" max="13828" width="16.42578125" style="213" customWidth="1"/>
    <col min="13829" max="13829" width="30.42578125" style="213" customWidth="1"/>
    <col min="13830" max="13830" width="9.7109375" style="213" customWidth="1"/>
    <col min="13831" max="13831" width="17.85546875" style="213" customWidth="1"/>
    <col min="13832" max="13832" width="41.42578125" style="213" customWidth="1"/>
    <col min="13833" max="13833" width="6.5703125" style="213" customWidth="1"/>
    <col min="13834" max="13834" width="12.5703125" style="213" customWidth="1"/>
    <col min="13835" max="13835" width="4.7109375" style="213" customWidth="1"/>
    <col min="13836" max="14080" width="9.140625" style="213"/>
    <col min="14081" max="14083" width="14.28515625" style="213" customWidth="1"/>
    <col min="14084" max="14084" width="16.42578125" style="213" customWidth="1"/>
    <col min="14085" max="14085" width="30.42578125" style="213" customWidth="1"/>
    <col min="14086" max="14086" width="9.7109375" style="213" customWidth="1"/>
    <col min="14087" max="14087" width="17.85546875" style="213" customWidth="1"/>
    <col min="14088" max="14088" width="41.42578125" style="213" customWidth="1"/>
    <col min="14089" max="14089" width="6.5703125" style="213" customWidth="1"/>
    <col min="14090" max="14090" width="12.5703125" style="213" customWidth="1"/>
    <col min="14091" max="14091" width="4.7109375" style="213" customWidth="1"/>
    <col min="14092" max="14336" width="9.140625" style="213"/>
    <col min="14337" max="14339" width="14.28515625" style="213" customWidth="1"/>
    <col min="14340" max="14340" width="16.42578125" style="213" customWidth="1"/>
    <col min="14341" max="14341" width="30.42578125" style="213" customWidth="1"/>
    <col min="14342" max="14342" width="9.7109375" style="213" customWidth="1"/>
    <col min="14343" max="14343" width="17.85546875" style="213" customWidth="1"/>
    <col min="14344" max="14344" width="41.42578125" style="213" customWidth="1"/>
    <col min="14345" max="14345" width="6.5703125" style="213" customWidth="1"/>
    <col min="14346" max="14346" width="12.5703125" style="213" customWidth="1"/>
    <col min="14347" max="14347" width="4.7109375" style="213" customWidth="1"/>
    <col min="14348" max="14592" width="9.140625" style="213"/>
    <col min="14593" max="14595" width="14.28515625" style="213" customWidth="1"/>
    <col min="14596" max="14596" width="16.42578125" style="213" customWidth="1"/>
    <col min="14597" max="14597" width="30.42578125" style="213" customWidth="1"/>
    <col min="14598" max="14598" width="9.7109375" style="213" customWidth="1"/>
    <col min="14599" max="14599" width="17.85546875" style="213" customWidth="1"/>
    <col min="14600" max="14600" width="41.42578125" style="213" customWidth="1"/>
    <col min="14601" max="14601" width="6.5703125" style="213" customWidth="1"/>
    <col min="14602" max="14602" width="12.5703125" style="213" customWidth="1"/>
    <col min="14603" max="14603" width="4.7109375" style="213" customWidth="1"/>
    <col min="14604" max="14848" width="9.140625" style="213"/>
    <col min="14849" max="14851" width="14.28515625" style="213" customWidth="1"/>
    <col min="14852" max="14852" width="16.42578125" style="213" customWidth="1"/>
    <col min="14853" max="14853" width="30.42578125" style="213" customWidth="1"/>
    <col min="14854" max="14854" width="9.7109375" style="213" customWidth="1"/>
    <col min="14855" max="14855" width="17.85546875" style="213" customWidth="1"/>
    <col min="14856" max="14856" width="41.42578125" style="213" customWidth="1"/>
    <col min="14857" max="14857" width="6.5703125" style="213" customWidth="1"/>
    <col min="14858" max="14858" width="12.5703125" style="213" customWidth="1"/>
    <col min="14859" max="14859" width="4.7109375" style="213" customWidth="1"/>
    <col min="14860" max="15104" width="9.140625" style="213"/>
    <col min="15105" max="15107" width="14.28515625" style="213" customWidth="1"/>
    <col min="15108" max="15108" width="16.42578125" style="213" customWidth="1"/>
    <col min="15109" max="15109" width="30.42578125" style="213" customWidth="1"/>
    <col min="15110" max="15110" width="9.7109375" style="213" customWidth="1"/>
    <col min="15111" max="15111" width="17.85546875" style="213" customWidth="1"/>
    <col min="15112" max="15112" width="41.42578125" style="213" customWidth="1"/>
    <col min="15113" max="15113" width="6.5703125" style="213" customWidth="1"/>
    <col min="15114" max="15114" width="12.5703125" style="213" customWidth="1"/>
    <col min="15115" max="15115" width="4.7109375" style="213" customWidth="1"/>
    <col min="15116" max="15360" width="9.140625" style="213"/>
    <col min="15361" max="15363" width="14.28515625" style="213" customWidth="1"/>
    <col min="15364" max="15364" width="16.42578125" style="213" customWidth="1"/>
    <col min="15365" max="15365" width="30.42578125" style="213" customWidth="1"/>
    <col min="15366" max="15366" width="9.7109375" style="213" customWidth="1"/>
    <col min="15367" max="15367" width="17.85546875" style="213" customWidth="1"/>
    <col min="15368" max="15368" width="41.42578125" style="213" customWidth="1"/>
    <col min="15369" max="15369" width="6.5703125" style="213" customWidth="1"/>
    <col min="15370" max="15370" width="12.5703125" style="213" customWidth="1"/>
    <col min="15371" max="15371" width="4.7109375" style="213" customWidth="1"/>
    <col min="15372" max="15616" width="9.140625" style="213"/>
    <col min="15617" max="15619" width="14.28515625" style="213" customWidth="1"/>
    <col min="15620" max="15620" width="16.42578125" style="213" customWidth="1"/>
    <col min="15621" max="15621" width="30.42578125" style="213" customWidth="1"/>
    <col min="15622" max="15622" width="9.7109375" style="213" customWidth="1"/>
    <col min="15623" max="15623" width="17.85546875" style="213" customWidth="1"/>
    <col min="15624" max="15624" width="41.42578125" style="213" customWidth="1"/>
    <col min="15625" max="15625" width="6.5703125" style="213" customWidth="1"/>
    <col min="15626" max="15626" width="12.5703125" style="213" customWidth="1"/>
    <col min="15627" max="15627" width="4.7109375" style="213" customWidth="1"/>
    <col min="15628" max="15872" width="9.140625" style="213"/>
    <col min="15873" max="15875" width="14.28515625" style="213" customWidth="1"/>
    <col min="15876" max="15876" width="16.42578125" style="213" customWidth="1"/>
    <col min="15877" max="15877" width="30.42578125" style="213" customWidth="1"/>
    <col min="15878" max="15878" width="9.7109375" style="213" customWidth="1"/>
    <col min="15879" max="15879" width="17.85546875" style="213" customWidth="1"/>
    <col min="15880" max="15880" width="41.42578125" style="213" customWidth="1"/>
    <col min="15881" max="15881" width="6.5703125" style="213" customWidth="1"/>
    <col min="15882" max="15882" width="12.5703125" style="213" customWidth="1"/>
    <col min="15883" max="15883" width="4.7109375" style="213" customWidth="1"/>
    <col min="15884" max="16128" width="9.140625" style="213"/>
    <col min="16129" max="16131" width="14.28515625" style="213" customWidth="1"/>
    <col min="16132" max="16132" width="16.42578125" style="213" customWidth="1"/>
    <col min="16133" max="16133" width="30.42578125" style="213" customWidth="1"/>
    <col min="16134" max="16134" width="9.7109375" style="213" customWidth="1"/>
    <col min="16135" max="16135" width="17.85546875" style="213" customWidth="1"/>
    <col min="16136" max="16136" width="41.42578125" style="213" customWidth="1"/>
    <col min="16137" max="16137" width="6.5703125" style="213" customWidth="1"/>
    <col min="16138" max="16138" width="12.5703125" style="213" customWidth="1"/>
    <col min="16139" max="16139" width="4.7109375" style="213" customWidth="1"/>
    <col min="16140" max="16384" width="9.140625" style="213"/>
  </cols>
  <sheetData>
    <row r="2" spans="1:9" ht="21" customHeight="1" x14ac:dyDescent="0.55000000000000004">
      <c r="A2" s="712" t="s">
        <v>50</v>
      </c>
      <c r="B2" s="712"/>
      <c r="C2" s="712"/>
      <c r="D2" s="712"/>
      <c r="E2" s="712"/>
      <c r="F2" s="712"/>
      <c r="G2" s="712"/>
    </row>
    <row r="3" spans="1:9" ht="27" customHeight="1" x14ac:dyDescent="0.55000000000000004">
      <c r="A3" s="712" t="s">
        <v>308</v>
      </c>
      <c r="B3" s="712"/>
      <c r="C3" s="712"/>
      <c r="D3" s="712"/>
      <c r="E3" s="712"/>
      <c r="F3" s="712"/>
      <c r="G3" s="712"/>
    </row>
    <row r="4" spans="1:9" ht="21" customHeight="1" x14ac:dyDescent="0.55000000000000004">
      <c r="A4" s="233"/>
      <c r="B4" s="233"/>
      <c r="C4" s="233"/>
      <c r="D4" s="234"/>
      <c r="E4" s="233"/>
      <c r="F4" s="233" t="s">
        <v>583</v>
      </c>
      <c r="G4" s="234"/>
    </row>
    <row r="5" spans="1:9" ht="27.75" customHeight="1" x14ac:dyDescent="0.55000000000000004">
      <c r="A5" s="712" t="s">
        <v>309</v>
      </c>
      <c r="B5" s="712"/>
      <c r="C5" s="712"/>
      <c r="D5" s="712"/>
      <c r="E5" s="712"/>
      <c r="F5" s="712"/>
      <c r="G5" s="712"/>
    </row>
    <row r="6" spans="1:9" ht="26.25" customHeight="1" thickBot="1" x14ac:dyDescent="0.6">
      <c r="A6" s="235"/>
      <c r="B6" s="235"/>
      <c r="C6" s="235"/>
      <c r="D6" s="234"/>
      <c r="E6" s="233" t="s">
        <v>686</v>
      </c>
      <c r="F6" s="236"/>
      <c r="G6" s="234"/>
    </row>
    <row r="7" spans="1:9" ht="20.100000000000001" customHeight="1" thickTop="1" x14ac:dyDescent="0.5">
      <c r="A7" s="713" t="s">
        <v>16</v>
      </c>
      <c r="B7" s="714"/>
      <c r="C7" s="714"/>
      <c r="D7" s="715"/>
      <c r="E7" s="237"/>
      <c r="F7" s="238"/>
      <c r="G7" s="239" t="s">
        <v>19</v>
      </c>
    </row>
    <row r="8" spans="1:9" ht="21" customHeight="1" x14ac:dyDescent="0.5">
      <c r="A8" s="240" t="s">
        <v>17</v>
      </c>
      <c r="B8" s="240" t="s">
        <v>310</v>
      </c>
      <c r="C8" s="240" t="s">
        <v>311</v>
      </c>
      <c r="D8" s="241" t="s">
        <v>18</v>
      </c>
      <c r="E8" s="242" t="s">
        <v>12</v>
      </c>
      <c r="F8" s="243" t="s">
        <v>3</v>
      </c>
      <c r="G8" s="244" t="s">
        <v>18</v>
      </c>
    </row>
    <row r="9" spans="1:9" ht="21" customHeight="1" x14ac:dyDescent="0.5">
      <c r="A9" s="244"/>
      <c r="B9" s="244" t="s">
        <v>312</v>
      </c>
      <c r="C9" s="244" t="s">
        <v>313</v>
      </c>
      <c r="D9" s="244" t="s">
        <v>313</v>
      </c>
      <c r="E9" s="242"/>
      <c r="F9" s="243"/>
      <c r="G9" s="244" t="s">
        <v>5</v>
      </c>
    </row>
    <row r="10" spans="1:9" ht="20.100000000000001" customHeight="1" thickBot="1" x14ac:dyDescent="0.55000000000000004">
      <c r="A10" s="245" t="s">
        <v>5</v>
      </c>
      <c r="B10" s="245" t="s">
        <v>314</v>
      </c>
      <c r="C10" s="245"/>
      <c r="D10" s="246"/>
      <c r="E10" s="247"/>
      <c r="F10" s="248" t="s">
        <v>4</v>
      </c>
      <c r="G10" s="259"/>
    </row>
    <row r="11" spans="1:9" ht="21" customHeight="1" thickTop="1" x14ac:dyDescent="0.5">
      <c r="A11" s="249"/>
      <c r="B11" s="250"/>
      <c r="C11" s="250"/>
      <c r="D11" s="650">
        <v>37892947.200000003</v>
      </c>
      <c r="E11" s="251" t="s">
        <v>20</v>
      </c>
      <c r="F11" s="238"/>
      <c r="G11" s="363">
        <v>37892947.200000003</v>
      </c>
      <c r="H11" s="450"/>
      <c r="I11" s="451"/>
    </row>
    <row r="12" spans="1:9" ht="21" customHeight="1" x14ac:dyDescent="0.5">
      <c r="A12" s="250"/>
      <c r="B12" s="250"/>
      <c r="C12" s="250"/>
      <c r="D12" s="252"/>
      <c r="E12" s="253" t="s">
        <v>315</v>
      </c>
      <c r="F12" s="243"/>
      <c r="G12" s="363"/>
    </row>
    <row r="13" spans="1:9" ht="21" customHeight="1" x14ac:dyDescent="0.5">
      <c r="A13" s="364">
        <v>150000</v>
      </c>
      <c r="B13" s="364"/>
      <c r="C13" s="364">
        <v>150000</v>
      </c>
      <c r="D13" s="365">
        <v>0</v>
      </c>
      <c r="E13" s="254" t="s">
        <v>21</v>
      </c>
      <c r="F13" s="243" t="s">
        <v>522</v>
      </c>
      <c r="G13" s="366">
        <v>0</v>
      </c>
    </row>
    <row r="14" spans="1:9" ht="21" customHeight="1" x14ac:dyDescent="0.5">
      <c r="A14" s="364">
        <v>77000</v>
      </c>
      <c r="B14" s="364"/>
      <c r="C14" s="364">
        <v>77000</v>
      </c>
      <c r="D14" s="366">
        <v>1611</v>
      </c>
      <c r="E14" s="254" t="s">
        <v>316</v>
      </c>
      <c r="F14" s="243" t="s">
        <v>534</v>
      </c>
      <c r="G14" s="366">
        <v>1611</v>
      </c>
    </row>
    <row r="15" spans="1:9" ht="21" customHeight="1" x14ac:dyDescent="0.5">
      <c r="A15" s="364">
        <v>260000</v>
      </c>
      <c r="B15" s="364"/>
      <c r="C15" s="364">
        <v>260000</v>
      </c>
      <c r="D15" s="366">
        <v>0</v>
      </c>
      <c r="E15" s="254" t="s">
        <v>22</v>
      </c>
      <c r="F15" s="243" t="s">
        <v>535</v>
      </c>
      <c r="G15" s="366">
        <v>0</v>
      </c>
    </row>
    <row r="16" spans="1:9" ht="21" customHeight="1" x14ac:dyDescent="0.5">
      <c r="A16" s="364">
        <v>0</v>
      </c>
      <c r="B16" s="364"/>
      <c r="C16" s="364">
        <v>0</v>
      </c>
      <c r="D16" s="366">
        <v>0</v>
      </c>
      <c r="E16" s="254" t="s">
        <v>23</v>
      </c>
      <c r="F16" s="243" t="s">
        <v>536</v>
      </c>
      <c r="G16" s="366">
        <v>0</v>
      </c>
    </row>
    <row r="17" spans="1:10" ht="21" customHeight="1" x14ac:dyDescent="0.5">
      <c r="A17" s="364">
        <v>13000</v>
      </c>
      <c r="B17" s="364"/>
      <c r="C17" s="364">
        <v>13000</v>
      </c>
      <c r="D17" s="366">
        <v>0</v>
      </c>
      <c r="E17" s="254" t="s">
        <v>24</v>
      </c>
      <c r="F17" s="243" t="s">
        <v>537</v>
      </c>
      <c r="G17" s="366">
        <v>0</v>
      </c>
    </row>
    <row r="18" spans="1:10" ht="21" customHeight="1" x14ac:dyDescent="0.5">
      <c r="A18" s="364">
        <v>0</v>
      </c>
      <c r="B18" s="364"/>
      <c r="C18" s="364">
        <v>0</v>
      </c>
      <c r="D18" s="366">
        <v>0</v>
      </c>
      <c r="E18" s="254" t="s">
        <v>34</v>
      </c>
      <c r="F18" s="243" t="s">
        <v>538</v>
      </c>
      <c r="G18" s="366">
        <v>0</v>
      </c>
    </row>
    <row r="19" spans="1:10" ht="21" customHeight="1" x14ac:dyDescent="0.5">
      <c r="A19" s="364">
        <v>14800000</v>
      </c>
      <c r="B19" s="364"/>
      <c r="C19" s="364">
        <v>14800000</v>
      </c>
      <c r="D19" s="366">
        <v>1201908.02</v>
      </c>
      <c r="E19" s="254" t="s">
        <v>25</v>
      </c>
      <c r="F19" s="243" t="s">
        <v>539</v>
      </c>
      <c r="G19" s="366">
        <v>1201908.02</v>
      </c>
    </row>
    <row r="20" spans="1:10" ht="21" customHeight="1" x14ac:dyDescent="0.5">
      <c r="A20" s="364">
        <v>18120000</v>
      </c>
      <c r="B20" s="364"/>
      <c r="C20" s="364">
        <v>18120000</v>
      </c>
      <c r="D20" s="366">
        <v>1466151</v>
      </c>
      <c r="E20" s="255" t="s">
        <v>293</v>
      </c>
      <c r="F20" s="243" t="s">
        <v>540</v>
      </c>
      <c r="G20" s="366">
        <v>1466151</v>
      </c>
      <c r="J20" s="273">
        <f>G20+G21</f>
        <v>4621181</v>
      </c>
    </row>
    <row r="21" spans="1:10" ht="21" customHeight="1" x14ac:dyDescent="0.5">
      <c r="A21" s="364">
        <v>0</v>
      </c>
      <c r="B21" s="364">
        <v>0</v>
      </c>
      <c r="C21" s="364">
        <v>0</v>
      </c>
      <c r="D21" s="366">
        <v>3155030</v>
      </c>
      <c r="E21" s="254" t="s">
        <v>307</v>
      </c>
      <c r="F21" s="243" t="s">
        <v>541</v>
      </c>
      <c r="G21" s="366">
        <v>3155030</v>
      </c>
    </row>
    <row r="22" spans="1:10" ht="21" customHeight="1" x14ac:dyDescent="0.5">
      <c r="A22" s="364"/>
      <c r="B22" s="364"/>
      <c r="C22" s="364"/>
      <c r="D22" s="366">
        <v>0</v>
      </c>
      <c r="E22" s="255" t="s">
        <v>229</v>
      </c>
      <c r="F22" s="243"/>
      <c r="G22" s="366">
        <v>0</v>
      </c>
    </row>
    <row r="23" spans="1:10" ht="21" customHeight="1" x14ac:dyDescent="0.5">
      <c r="A23" s="364"/>
      <c r="B23" s="364"/>
      <c r="C23" s="364"/>
      <c r="D23" s="371">
        <v>600</v>
      </c>
      <c r="E23" s="257" t="s">
        <v>318</v>
      </c>
      <c r="F23" s="372"/>
      <c r="G23" s="513">
        <v>600</v>
      </c>
    </row>
    <row r="24" spans="1:10" ht="21" customHeight="1" x14ac:dyDescent="0.5">
      <c r="A24" s="364"/>
      <c r="B24" s="364"/>
      <c r="C24" s="364"/>
      <c r="D24" s="371">
        <v>0</v>
      </c>
      <c r="E24" s="257" t="s">
        <v>42</v>
      </c>
      <c r="F24" s="372"/>
      <c r="G24" s="366">
        <v>0</v>
      </c>
    </row>
    <row r="25" spans="1:10" ht="21" customHeight="1" x14ac:dyDescent="0.5">
      <c r="A25" s="364"/>
      <c r="B25" s="364"/>
      <c r="C25" s="364"/>
      <c r="D25" s="364">
        <v>3815.18</v>
      </c>
      <c r="E25" s="258" t="s">
        <v>320</v>
      </c>
      <c r="F25" s="243"/>
      <c r="G25" s="363">
        <f>'หมายเหุต2 (2)'!C18</f>
        <v>3815.18</v>
      </c>
    </row>
    <row r="26" spans="1:10" ht="21" customHeight="1" x14ac:dyDescent="0.5">
      <c r="A26" s="364"/>
      <c r="B26" s="364"/>
      <c r="C26" s="364"/>
      <c r="D26" s="364"/>
      <c r="E26" s="256"/>
      <c r="F26" s="243"/>
      <c r="G26" s="363"/>
    </row>
    <row r="27" spans="1:10" ht="21" customHeight="1" x14ac:dyDescent="0.5">
      <c r="A27" s="364"/>
      <c r="B27" s="364"/>
      <c r="C27" s="364"/>
      <c r="D27" s="364"/>
      <c r="E27" s="256"/>
      <c r="F27" s="243"/>
      <c r="G27" s="363"/>
    </row>
    <row r="28" spans="1:10" ht="21" customHeight="1" x14ac:dyDescent="0.5">
      <c r="A28" s="364"/>
      <c r="B28" s="364"/>
      <c r="C28" s="364"/>
      <c r="D28" s="364"/>
      <c r="E28" s="256"/>
      <c r="F28" s="243"/>
      <c r="G28" s="363"/>
    </row>
    <row r="29" spans="1:10" ht="21" customHeight="1" x14ac:dyDescent="0.5">
      <c r="A29" s="364"/>
      <c r="B29" s="364"/>
      <c r="C29" s="364"/>
      <c r="D29" s="364"/>
      <c r="E29" s="256"/>
      <c r="F29" s="243"/>
      <c r="G29" s="363"/>
    </row>
    <row r="30" spans="1:10" ht="21" customHeight="1" x14ac:dyDescent="0.5">
      <c r="A30" s="364"/>
      <c r="B30" s="364"/>
      <c r="C30" s="364"/>
      <c r="D30" s="364"/>
      <c r="E30" s="256"/>
      <c r="F30" s="243"/>
      <c r="G30" s="363"/>
    </row>
    <row r="31" spans="1:10" ht="21" customHeight="1" x14ac:dyDescent="0.5">
      <c r="A31" s="364"/>
      <c r="B31" s="364"/>
      <c r="C31" s="364"/>
      <c r="D31" s="364"/>
      <c r="E31" s="256"/>
      <c r="F31" s="243"/>
      <c r="G31" s="363"/>
    </row>
    <row r="32" spans="1:10" ht="21" customHeight="1" x14ac:dyDescent="0.5">
      <c r="A32" s="364"/>
      <c r="B32" s="364"/>
      <c r="C32" s="364"/>
      <c r="D32" s="364"/>
      <c r="E32" s="256"/>
      <c r="F32" s="243"/>
      <c r="G32" s="363"/>
    </row>
    <row r="33" spans="1:7" ht="21" customHeight="1" x14ac:dyDescent="0.5">
      <c r="A33" s="364"/>
      <c r="B33" s="364"/>
      <c r="C33" s="364"/>
      <c r="D33" s="364"/>
      <c r="E33" s="256"/>
      <c r="F33" s="243"/>
      <c r="G33" s="363"/>
    </row>
    <row r="34" spans="1:7" ht="21" customHeight="1" x14ac:dyDescent="0.5">
      <c r="A34" s="364"/>
      <c r="B34" s="364"/>
      <c r="C34" s="364"/>
      <c r="D34" s="364"/>
      <c r="E34" s="256"/>
      <c r="F34" s="243"/>
      <c r="G34" s="363"/>
    </row>
    <row r="35" spans="1:7" ht="21" customHeight="1" x14ac:dyDescent="0.5">
      <c r="A35" s="364"/>
      <c r="B35" s="364"/>
      <c r="C35" s="364"/>
      <c r="D35" s="364"/>
      <c r="E35" s="256"/>
      <c r="F35" s="243"/>
      <c r="G35" s="363"/>
    </row>
    <row r="36" spans="1:7" ht="21" customHeight="1" x14ac:dyDescent="0.5">
      <c r="A36" s="364"/>
      <c r="B36" s="364"/>
      <c r="C36" s="364"/>
      <c r="D36" s="364"/>
      <c r="E36" s="256"/>
      <c r="F36" s="243"/>
      <c r="G36" s="363"/>
    </row>
    <row r="37" spans="1:7" ht="21" customHeight="1" x14ac:dyDescent="0.5">
      <c r="A37" s="364"/>
      <c r="B37" s="364"/>
      <c r="C37" s="364"/>
      <c r="D37" s="364"/>
      <c r="E37" s="256"/>
      <c r="F37" s="243"/>
      <c r="G37" s="363"/>
    </row>
    <row r="38" spans="1:7" ht="21" customHeight="1" x14ac:dyDescent="0.5">
      <c r="A38" s="364"/>
      <c r="B38" s="364"/>
      <c r="C38" s="364"/>
      <c r="D38" s="364"/>
      <c r="E38" s="256"/>
      <c r="F38" s="243"/>
      <c r="G38" s="363"/>
    </row>
    <row r="39" spans="1:7" ht="21" customHeight="1" x14ac:dyDescent="0.5">
      <c r="A39" s="364"/>
      <c r="B39" s="364"/>
      <c r="C39" s="364"/>
      <c r="D39" s="364"/>
      <c r="E39" s="256"/>
      <c r="F39" s="243"/>
      <c r="G39" s="363"/>
    </row>
    <row r="40" spans="1:7" ht="21" customHeight="1" x14ac:dyDescent="0.5">
      <c r="A40" s="364"/>
      <c r="B40" s="364"/>
      <c r="C40" s="364"/>
      <c r="D40" s="364"/>
      <c r="E40" s="256"/>
      <c r="F40" s="243"/>
      <c r="G40" s="363"/>
    </row>
    <row r="41" spans="1:7" ht="21" customHeight="1" x14ac:dyDescent="0.5">
      <c r="A41" s="367"/>
      <c r="B41" s="364"/>
      <c r="C41" s="364"/>
      <c r="D41" s="364"/>
      <c r="E41" s="256"/>
      <c r="F41" s="243"/>
      <c r="G41" s="363"/>
    </row>
    <row r="42" spans="1:7" ht="21" customHeight="1" thickBot="1" x14ac:dyDescent="0.55000000000000004">
      <c r="A42" s="368">
        <f>SUM(A13:A21)</f>
        <v>33420000</v>
      </c>
      <c r="B42" s="369"/>
      <c r="C42" s="369">
        <f>SUM(C13:C41)</f>
        <v>33420000</v>
      </c>
      <c r="D42" s="369">
        <f>SUM(D11:D25)</f>
        <v>43722062.400000006</v>
      </c>
      <c r="E42" s="490"/>
      <c r="F42" s="491"/>
      <c r="G42" s="373">
        <f>SUM(G11:G25)</f>
        <v>43722062.400000006</v>
      </c>
    </row>
    <row r="43" spans="1:7" ht="21" customHeight="1" thickTop="1" x14ac:dyDescent="0.5">
      <c r="A43" s="362"/>
      <c r="B43" s="362"/>
      <c r="C43" s="362"/>
      <c r="D43" s="362"/>
      <c r="E43" s="256"/>
      <c r="F43" s="494"/>
      <c r="G43" s="377"/>
    </row>
    <row r="44" spans="1:7" ht="21" customHeight="1" x14ac:dyDescent="0.5">
      <c r="A44" s="362"/>
      <c r="B44" s="362"/>
      <c r="C44" s="362"/>
      <c r="D44" s="362"/>
      <c r="E44" s="256"/>
      <c r="F44" s="494"/>
      <c r="G44" s="377"/>
    </row>
    <row r="45" spans="1:7" ht="21" customHeight="1" x14ac:dyDescent="0.5">
      <c r="A45" s="362"/>
      <c r="B45" s="362"/>
      <c r="C45" s="362"/>
      <c r="D45" s="362"/>
      <c r="E45" s="256"/>
      <c r="F45" s="494"/>
      <c r="G45" s="377"/>
    </row>
    <row r="46" spans="1:7" ht="21" customHeight="1" x14ac:dyDescent="0.5">
      <c r="A46" s="362"/>
      <c r="B46" s="362"/>
      <c r="C46" s="362"/>
      <c r="D46" s="362"/>
      <c r="E46" s="256"/>
      <c r="F46" s="494"/>
      <c r="G46" s="377"/>
    </row>
    <row r="47" spans="1:7" ht="21" customHeight="1" x14ac:dyDescent="0.5">
      <c r="A47" s="256"/>
      <c r="B47" s="256"/>
      <c r="C47" s="256"/>
      <c r="D47" s="261"/>
      <c r="E47" s="230"/>
      <c r="F47" s="230"/>
      <c r="G47" s="261"/>
    </row>
    <row r="48" spans="1:7" ht="21" customHeight="1" x14ac:dyDescent="0.5">
      <c r="A48" s="256"/>
      <c r="B48" s="256"/>
      <c r="C48" s="256"/>
      <c r="D48" s="261"/>
      <c r="E48" s="230"/>
      <c r="F48" s="230"/>
      <c r="G48" s="261"/>
    </row>
    <row r="49" spans="1:9" ht="21" customHeight="1" thickBot="1" x14ac:dyDescent="0.55000000000000004">
      <c r="D49" s="262"/>
      <c r="E49" s="263" t="s">
        <v>322</v>
      </c>
      <c r="F49" s="263"/>
      <c r="G49" s="262"/>
    </row>
    <row r="50" spans="1:9" ht="20.100000000000001" customHeight="1" thickTop="1" x14ac:dyDescent="0.5">
      <c r="A50" s="713" t="s">
        <v>16</v>
      </c>
      <c r="B50" s="714"/>
      <c r="C50" s="714"/>
      <c r="D50" s="715"/>
      <c r="E50" s="237"/>
      <c r="F50" s="238"/>
      <c r="G50" s="239" t="s">
        <v>19</v>
      </c>
    </row>
    <row r="51" spans="1:9" ht="20.100000000000001" customHeight="1" x14ac:dyDescent="0.5">
      <c r="A51" s="240" t="s">
        <v>17</v>
      </c>
      <c r="B51" s="240" t="s">
        <v>310</v>
      </c>
      <c r="C51" s="240" t="s">
        <v>311</v>
      </c>
      <c r="D51" s="230" t="s">
        <v>18</v>
      </c>
      <c r="E51" s="242" t="s">
        <v>12</v>
      </c>
      <c r="F51" s="243" t="s">
        <v>3</v>
      </c>
      <c r="G51" s="244" t="s">
        <v>18</v>
      </c>
    </row>
    <row r="52" spans="1:9" ht="20.100000000000001" customHeight="1" x14ac:dyDescent="0.5">
      <c r="A52" s="244"/>
      <c r="B52" s="244" t="s">
        <v>312</v>
      </c>
      <c r="C52" s="244" t="s">
        <v>313</v>
      </c>
      <c r="D52" s="244" t="s">
        <v>313</v>
      </c>
      <c r="E52" s="242"/>
      <c r="F52" s="243"/>
      <c r="G52" s="244" t="s">
        <v>313</v>
      </c>
    </row>
    <row r="53" spans="1:9" ht="20.100000000000001" customHeight="1" thickBot="1" x14ac:dyDescent="0.55000000000000004">
      <c r="A53" s="245" t="s">
        <v>5</v>
      </c>
      <c r="B53" s="245" t="s">
        <v>314</v>
      </c>
      <c r="C53" s="245"/>
      <c r="D53" s="246"/>
      <c r="E53" s="247"/>
      <c r="F53" s="248" t="s">
        <v>4</v>
      </c>
      <c r="G53" s="245"/>
    </row>
    <row r="54" spans="1:9" ht="21" customHeight="1" thickTop="1" x14ac:dyDescent="0.5">
      <c r="A54" s="265"/>
      <c r="B54" s="265"/>
      <c r="C54" s="265"/>
      <c r="D54" s="266"/>
      <c r="E54" s="267" t="s">
        <v>27</v>
      </c>
      <c r="F54" s="268"/>
      <c r="G54" s="269"/>
    </row>
    <row r="55" spans="1:9" ht="21" customHeight="1" x14ac:dyDescent="0.5">
      <c r="A55" s="363">
        <v>11205042</v>
      </c>
      <c r="B55" s="363">
        <v>0</v>
      </c>
      <c r="C55" s="363">
        <f>A55</f>
        <v>11205042</v>
      </c>
      <c r="D55" s="366">
        <v>500</v>
      </c>
      <c r="E55" s="270" t="s">
        <v>47</v>
      </c>
      <c r="F55" s="271" t="s">
        <v>523</v>
      </c>
      <c r="G55" s="272">
        <v>500</v>
      </c>
      <c r="H55" s="598">
        <f>SUM(G55:G57)</f>
        <v>93800</v>
      </c>
    </row>
    <row r="56" spans="1:9" ht="21" customHeight="1" x14ac:dyDescent="0.5">
      <c r="A56" s="363"/>
      <c r="B56" s="363"/>
      <c r="C56" s="363"/>
      <c r="D56" s="366">
        <v>70900</v>
      </c>
      <c r="E56" s="270" t="s">
        <v>336</v>
      </c>
      <c r="F56" s="243" t="s">
        <v>525</v>
      </c>
      <c r="G56" s="513">
        <v>70900</v>
      </c>
    </row>
    <row r="57" spans="1:9" ht="21" customHeight="1" x14ac:dyDescent="0.5">
      <c r="A57" s="363"/>
      <c r="B57" s="363"/>
      <c r="C57" s="363"/>
      <c r="D57" s="366">
        <v>22400</v>
      </c>
      <c r="E57" s="270" t="s">
        <v>337</v>
      </c>
      <c r="F57" s="243" t="s">
        <v>524</v>
      </c>
      <c r="G57" s="513">
        <v>22400</v>
      </c>
      <c r="H57" s="273">
        <f>SUM(D55:D57)</f>
        <v>93800</v>
      </c>
    </row>
    <row r="58" spans="1:9" ht="21" customHeight="1" x14ac:dyDescent="0.5">
      <c r="A58" s="363">
        <v>2571120</v>
      </c>
      <c r="B58" s="363"/>
      <c r="C58" s="363">
        <f t="shared" ref="C58:C64" si="0">SUM(A58:B58)</f>
        <v>2571120</v>
      </c>
      <c r="D58" s="272">
        <v>214260</v>
      </c>
      <c r="E58" s="270" t="s">
        <v>324</v>
      </c>
      <c r="F58" s="271" t="s">
        <v>526</v>
      </c>
      <c r="G58" s="272">
        <v>214260</v>
      </c>
      <c r="H58" s="273"/>
    </row>
    <row r="59" spans="1:9" ht="21" customHeight="1" x14ac:dyDescent="0.5">
      <c r="A59" s="374">
        <v>7867920</v>
      </c>
      <c r="B59" s="374"/>
      <c r="C59" s="363">
        <v>7867920</v>
      </c>
      <c r="D59" s="272">
        <v>371540</v>
      </c>
      <c r="E59" s="270" t="s">
        <v>326</v>
      </c>
      <c r="F59" s="271" t="s">
        <v>527</v>
      </c>
      <c r="G59" s="272">
        <v>371540</v>
      </c>
      <c r="H59" s="273"/>
    </row>
    <row r="60" spans="1:9" ht="21" customHeight="1" x14ac:dyDescent="0.5">
      <c r="A60" s="374">
        <v>0</v>
      </c>
      <c r="B60" s="374">
        <v>0</v>
      </c>
      <c r="C60" s="363">
        <v>0</v>
      </c>
      <c r="D60" s="272">
        <v>30000</v>
      </c>
      <c r="E60" s="270" t="s">
        <v>37</v>
      </c>
      <c r="F60" s="271" t="s">
        <v>542</v>
      </c>
      <c r="G60" s="272">
        <v>30000</v>
      </c>
      <c r="H60" s="273" t="e">
        <f>+D59+#REF!+D60</f>
        <v>#REF!</v>
      </c>
    </row>
    <row r="61" spans="1:9" ht="21" customHeight="1" x14ac:dyDescent="0.5">
      <c r="A61" s="374">
        <v>991112</v>
      </c>
      <c r="B61" s="374"/>
      <c r="C61" s="363">
        <v>991112</v>
      </c>
      <c r="D61" s="272">
        <v>10750</v>
      </c>
      <c r="E61" s="270" t="s">
        <v>38</v>
      </c>
      <c r="F61" s="271" t="s">
        <v>528</v>
      </c>
      <c r="G61" s="272">
        <v>10750</v>
      </c>
      <c r="H61" s="213" t="s">
        <v>444</v>
      </c>
    </row>
    <row r="62" spans="1:9" ht="21" customHeight="1" x14ac:dyDescent="0.5">
      <c r="A62" s="374">
        <v>3912950</v>
      </c>
      <c r="B62" s="374"/>
      <c r="C62" s="363">
        <v>3912950</v>
      </c>
      <c r="D62" s="366">
        <v>0</v>
      </c>
      <c r="E62" s="270" t="s">
        <v>39</v>
      </c>
      <c r="F62" s="271" t="s">
        <v>529</v>
      </c>
      <c r="G62" s="366">
        <v>0</v>
      </c>
      <c r="H62" s="273" t="e">
        <f>+D62+#REF!</f>
        <v>#REF!</v>
      </c>
    </row>
    <row r="63" spans="1:9" ht="21" customHeight="1" x14ac:dyDescent="0.5">
      <c r="A63" s="374">
        <v>1483156</v>
      </c>
      <c r="B63" s="374"/>
      <c r="C63" s="363">
        <v>1483156</v>
      </c>
      <c r="D63" s="366">
        <v>0</v>
      </c>
      <c r="E63" s="270" t="s">
        <v>40</v>
      </c>
      <c r="F63" s="271" t="s">
        <v>530</v>
      </c>
      <c r="G63" s="366">
        <v>0</v>
      </c>
    </row>
    <row r="64" spans="1:9" ht="21" customHeight="1" x14ac:dyDescent="0.5">
      <c r="A64" s="374">
        <v>370000</v>
      </c>
      <c r="B64" s="374"/>
      <c r="C64" s="363">
        <f t="shared" si="0"/>
        <v>370000</v>
      </c>
      <c r="D64" s="366">
        <v>4299.26</v>
      </c>
      <c r="E64" s="270" t="s">
        <v>41</v>
      </c>
      <c r="F64" s="271" t="s">
        <v>531</v>
      </c>
      <c r="G64" s="366">
        <v>4299.26</v>
      </c>
      <c r="H64" s="273">
        <f>SUM(D55:D68)</f>
        <v>724649.26</v>
      </c>
      <c r="I64" s="264" t="s">
        <v>27</v>
      </c>
    </row>
    <row r="65" spans="1:10" ht="21" customHeight="1" x14ac:dyDescent="0.5">
      <c r="A65" s="374">
        <v>1640000</v>
      </c>
      <c r="B65" s="374"/>
      <c r="C65" s="363">
        <f>A65</f>
        <v>1640000</v>
      </c>
      <c r="D65" s="366">
        <v>0</v>
      </c>
      <c r="E65" s="270" t="s">
        <v>26</v>
      </c>
      <c r="F65" s="274">
        <v>56000000</v>
      </c>
      <c r="G65" s="366">
        <v>0</v>
      </c>
      <c r="H65" s="273">
        <f>D58+D59</f>
        <v>585800</v>
      </c>
    </row>
    <row r="66" spans="1:10" ht="21" customHeight="1" x14ac:dyDescent="0.5">
      <c r="A66" s="374">
        <v>20000</v>
      </c>
      <c r="B66" s="374"/>
      <c r="C66" s="363">
        <f t="shared" ref="C66:C68" si="1">A66</f>
        <v>20000</v>
      </c>
      <c r="D66" s="366">
        <v>0</v>
      </c>
      <c r="E66" s="270" t="s">
        <v>332</v>
      </c>
      <c r="F66" s="274">
        <v>55000000</v>
      </c>
      <c r="G66" s="366">
        <v>0</v>
      </c>
    </row>
    <row r="67" spans="1:10" ht="21" customHeight="1" x14ac:dyDescent="0.5">
      <c r="A67" s="374">
        <v>996700</v>
      </c>
      <c r="B67" s="374"/>
      <c r="C67" s="363">
        <f t="shared" si="1"/>
        <v>996700</v>
      </c>
      <c r="D67" s="366">
        <v>0</v>
      </c>
      <c r="E67" s="270" t="s">
        <v>48</v>
      </c>
      <c r="F67" s="271" t="s">
        <v>532</v>
      </c>
      <c r="G67" s="366">
        <v>0</v>
      </c>
    </row>
    <row r="68" spans="1:10" ht="21" customHeight="1" x14ac:dyDescent="0.5">
      <c r="A68" s="364">
        <v>2362000</v>
      </c>
      <c r="B68" s="364"/>
      <c r="C68" s="363">
        <f t="shared" si="1"/>
        <v>2362000</v>
      </c>
      <c r="D68" s="366">
        <v>0</v>
      </c>
      <c r="E68" s="270" t="s">
        <v>49</v>
      </c>
      <c r="F68" s="271" t="s">
        <v>533</v>
      </c>
      <c r="G68" s="366">
        <v>0</v>
      </c>
    </row>
    <row r="69" spans="1:10" ht="21" customHeight="1" x14ac:dyDescent="0.5">
      <c r="A69" s="488"/>
      <c r="B69" s="488"/>
      <c r="C69" s="489"/>
      <c r="D69" s="363">
        <v>23114.44</v>
      </c>
      <c r="E69" s="258" t="s">
        <v>320</v>
      </c>
      <c r="F69" s="243" t="s">
        <v>338</v>
      </c>
      <c r="G69" s="363">
        <f>SUM('หมายเหุต2 (2)'!D18)</f>
        <v>23114.44</v>
      </c>
    </row>
    <row r="70" spans="1:10" ht="21" customHeight="1" x14ac:dyDescent="0.5">
      <c r="A70" s="488"/>
      <c r="B70" s="488"/>
      <c r="C70" s="489"/>
      <c r="D70" s="366">
        <v>27500</v>
      </c>
      <c r="E70" s="270" t="s">
        <v>339</v>
      </c>
      <c r="F70" s="271" t="s">
        <v>340</v>
      </c>
      <c r="G70" s="531">
        <v>27500</v>
      </c>
    </row>
    <row r="71" spans="1:10" ht="21" customHeight="1" x14ac:dyDescent="0.5">
      <c r="A71" s="488"/>
      <c r="B71" s="488"/>
      <c r="C71" s="489"/>
      <c r="D71" s="366">
        <v>691200</v>
      </c>
      <c r="E71" s="270" t="s">
        <v>342</v>
      </c>
      <c r="F71" s="271" t="s">
        <v>343</v>
      </c>
      <c r="G71" s="366">
        <v>691200</v>
      </c>
      <c r="J71" s="273">
        <f>SUM(D69:D71)</f>
        <v>741814.44</v>
      </c>
    </row>
    <row r="72" spans="1:10" ht="21" customHeight="1" x14ac:dyDescent="0.5">
      <c r="A72" s="488"/>
      <c r="B72" s="488"/>
      <c r="C72" s="489"/>
      <c r="D72" s="366">
        <v>0</v>
      </c>
      <c r="E72" s="255" t="s">
        <v>42</v>
      </c>
      <c r="F72" s="271"/>
      <c r="G72" s="366">
        <v>0</v>
      </c>
      <c r="J72" s="278">
        <f>SUM(D76-J71)</f>
        <v>724649.26</v>
      </c>
    </row>
    <row r="73" spans="1:10" ht="21" customHeight="1" x14ac:dyDescent="0.5">
      <c r="A73" s="488"/>
      <c r="B73" s="488"/>
      <c r="C73" s="489"/>
      <c r="D73" s="366"/>
      <c r="E73" s="255"/>
      <c r="F73" s="271"/>
      <c r="G73" s="366"/>
    </row>
    <row r="74" spans="1:10" ht="21" customHeight="1" x14ac:dyDescent="0.5">
      <c r="A74" s="488"/>
      <c r="B74" s="488"/>
      <c r="C74" s="489"/>
      <c r="D74" s="366"/>
      <c r="E74" s="255"/>
      <c r="F74" s="271"/>
      <c r="G74" s="366"/>
    </row>
    <row r="75" spans="1:10" ht="21" customHeight="1" x14ac:dyDescent="0.5">
      <c r="A75" s="488"/>
      <c r="B75" s="488"/>
      <c r="C75" s="489"/>
      <c r="D75" s="366"/>
      <c r="E75" s="255"/>
      <c r="F75" s="271"/>
      <c r="G75" s="366"/>
    </row>
    <row r="76" spans="1:10" ht="22.5" customHeight="1" thickBot="1" x14ac:dyDescent="0.55000000000000004">
      <c r="A76" s="375">
        <f>SUM(A55:A68)</f>
        <v>33420000</v>
      </c>
      <c r="B76" s="375">
        <f>SUM(B55:B68)</f>
        <v>0</v>
      </c>
      <c r="C76" s="375">
        <f>SUM(C55:C68)</f>
        <v>33420000</v>
      </c>
      <c r="D76" s="370">
        <f>SUM(D55:D72)</f>
        <v>1466463.7</v>
      </c>
      <c r="E76" s="492" t="s">
        <v>344</v>
      </c>
      <c r="F76" s="493"/>
      <c r="G76" s="370">
        <f>SUM(G55:G72)</f>
        <v>1466463.7</v>
      </c>
    </row>
    <row r="77" spans="1:10" ht="20.100000000000001" customHeight="1" thickTop="1" x14ac:dyDescent="0.5">
      <c r="A77" s="275"/>
      <c r="B77" s="275"/>
      <c r="C77" s="275"/>
      <c r="D77" s="363">
        <f>SUM(D42-D76)</f>
        <v>42255598.700000003</v>
      </c>
      <c r="E77" s="230" t="s">
        <v>345</v>
      </c>
      <c r="F77" s="230"/>
      <c r="G77" s="363">
        <f>SUM(G42-G76)</f>
        <v>42255598.700000003</v>
      </c>
    </row>
    <row r="78" spans="1:10" ht="20.100000000000001" customHeight="1" x14ac:dyDescent="0.5">
      <c r="A78" s="275"/>
      <c r="B78" s="275"/>
      <c r="C78" s="275"/>
      <c r="D78" s="276"/>
      <c r="E78" s="277" t="s">
        <v>346</v>
      </c>
      <c r="F78" s="230"/>
      <c r="G78" s="363"/>
    </row>
    <row r="79" spans="1:10" ht="17.25" customHeight="1" x14ac:dyDescent="0.5">
      <c r="A79" s="275"/>
      <c r="B79" s="275"/>
      <c r="C79" s="275"/>
      <c r="D79" s="376"/>
      <c r="E79" s="230" t="s">
        <v>347</v>
      </c>
      <c r="F79" s="230"/>
      <c r="G79" s="376"/>
    </row>
    <row r="80" spans="1:10" ht="21" customHeight="1" thickBot="1" x14ac:dyDescent="0.55000000000000004">
      <c r="A80" s="278"/>
      <c r="B80" s="278"/>
      <c r="C80" s="278"/>
      <c r="D80" s="370">
        <f>SUM(D42-D76)</f>
        <v>42255598.700000003</v>
      </c>
      <c r="E80" s="230" t="s">
        <v>348</v>
      </c>
      <c r="F80" s="230"/>
      <c r="G80" s="370">
        <f>SUM(G42-G76)</f>
        <v>42255598.700000003</v>
      </c>
    </row>
    <row r="81" spans="1:8" ht="21" customHeight="1" thickTop="1" x14ac:dyDescent="0.5">
      <c r="A81" s="278"/>
      <c r="B81" s="278"/>
      <c r="C81" s="278"/>
      <c r="D81" s="377"/>
      <c r="E81" s="230"/>
      <c r="F81" s="230"/>
      <c r="G81" s="377"/>
      <c r="H81" s="273" t="b">
        <f>H77=G80-H88</f>
        <v>1</v>
      </c>
    </row>
    <row r="82" spans="1:8" ht="21" customHeight="1" x14ac:dyDescent="0.5">
      <c r="A82" s="278"/>
      <c r="B82" s="278"/>
      <c r="C82" s="278"/>
      <c r="D82" s="377"/>
      <c r="E82" s="279"/>
      <c r="F82" s="230"/>
      <c r="G82" s="377"/>
    </row>
    <row r="83" spans="1:8" ht="21" customHeight="1" x14ac:dyDescent="0.5">
      <c r="A83" s="278"/>
      <c r="B83" s="278"/>
      <c r="C83" s="278"/>
      <c r="D83" s="377"/>
      <c r="E83" s="279"/>
      <c r="F83" s="230"/>
      <c r="G83" s="377"/>
    </row>
    <row r="84" spans="1:8" ht="21" customHeight="1" x14ac:dyDescent="0.5">
      <c r="A84" s="651" t="s">
        <v>769</v>
      </c>
      <c r="B84" s="651"/>
      <c r="C84" s="68"/>
      <c r="D84" s="651"/>
      <c r="E84" s="68"/>
      <c r="F84" s="651"/>
      <c r="G84" s="652"/>
    </row>
    <row r="85" spans="1:8" ht="21" customHeight="1" x14ac:dyDescent="0.5">
      <c r="A85" s="716" t="s">
        <v>768</v>
      </c>
      <c r="B85" s="696"/>
      <c r="C85" s="696"/>
      <c r="D85" s="696"/>
      <c r="E85" s="696"/>
      <c r="F85" s="696"/>
      <c r="G85" s="696"/>
    </row>
    <row r="86" spans="1:8" ht="21" customHeight="1" x14ac:dyDescent="0.5">
      <c r="A86" s="716" t="s">
        <v>767</v>
      </c>
      <c r="B86" s="696"/>
      <c r="C86" s="696"/>
      <c r="D86" s="696"/>
      <c r="E86" s="696"/>
      <c r="F86" s="696"/>
      <c r="G86" s="696"/>
    </row>
    <row r="87" spans="1:8" ht="21" customHeight="1" x14ac:dyDescent="0.5">
      <c r="A87" s="318"/>
      <c r="B87" s="318"/>
      <c r="C87" s="318"/>
      <c r="D87" s="281"/>
      <c r="E87" s="318"/>
      <c r="F87" s="318"/>
      <c r="G87" s="281"/>
    </row>
    <row r="88" spans="1:8" ht="21" customHeight="1" x14ac:dyDescent="0.5">
      <c r="A88" s="318"/>
      <c r="B88" s="318"/>
      <c r="C88" s="318"/>
      <c r="D88" s="281"/>
      <c r="F88" s="318"/>
      <c r="G88" s="281">
        <f>D80-G80</f>
        <v>0</v>
      </c>
      <c r="H88" s="282">
        <f>งบทดลอง53!F9</f>
        <v>42255598.700000003</v>
      </c>
    </row>
    <row r="89" spans="1:8" ht="21" customHeight="1" x14ac:dyDescent="0.5">
      <c r="A89" s="318"/>
      <c r="B89" s="318"/>
      <c r="C89" s="318"/>
      <c r="D89" s="280"/>
      <c r="E89" s="318"/>
      <c r="F89" s="318"/>
      <c r="G89" s="280"/>
    </row>
    <row r="90" spans="1:8" ht="21" customHeight="1" x14ac:dyDescent="0.5">
      <c r="A90" s="212"/>
      <c r="B90" s="212"/>
      <c r="C90" s="212"/>
    </row>
    <row r="91" spans="1:8" ht="21" customHeight="1" x14ac:dyDescent="0.5">
      <c r="A91" s="212"/>
      <c r="B91" s="212"/>
      <c r="C91" s="212"/>
      <c r="E91" s="711"/>
      <c r="F91" s="711"/>
      <c r="G91" s="711"/>
    </row>
    <row r="92" spans="1:8" ht="21" customHeight="1" x14ac:dyDescent="0.5">
      <c r="A92" s="212"/>
      <c r="B92" s="212"/>
      <c r="C92" s="278">
        <f>SUM(D90-E98)</f>
        <v>0</v>
      </c>
      <c r="D92" s="378"/>
      <c r="E92" s="212"/>
      <c r="F92" s="212"/>
      <c r="G92" s="377">
        <f>SUM(G90-E98)</f>
        <v>0</v>
      </c>
    </row>
    <row r="93" spans="1:8" ht="21" customHeight="1" x14ac:dyDescent="0.5">
      <c r="A93" s="212"/>
      <c r="B93" s="212"/>
      <c r="C93" s="212"/>
      <c r="D93" s="378"/>
      <c r="E93" s="282" t="e">
        <f>งบทดลอง53!#REF!</f>
        <v>#REF!</v>
      </c>
      <c r="F93" s="212"/>
      <c r="G93" s="280"/>
    </row>
    <row r="94" spans="1:8" ht="21" customHeight="1" x14ac:dyDescent="0.5">
      <c r="A94" s="212"/>
      <c r="B94" s="212"/>
      <c r="C94" s="212"/>
      <c r="D94" s="378"/>
      <c r="E94" s="212"/>
      <c r="F94" s="212"/>
      <c r="G94" s="280"/>
    </row>
    <row r="95" spans="1:8" ht="21" customHeight="1" x14ac:dyDescent="0.5">
      <c r="A95" s="212"/>
      <c r="B95" s="212"/>
      <c r="C95" s="212"/>
      <c r="D95" s="378"/>
      <c r="E95" s="212"/>
      <c r="F95" s="212"/>
      <c r="G95" s="280"/>
    </row>
    <row r="96" spans="1:8" ht="21" customHeight="1" x14ac:dyDescent="0.5">
      <c r="A96" s="212"/>
      <c r="B96" s="212"/>
      <c r="C96" s="212"/>
      <c r="D96" s="378"/>
      <c r="E96" s="212"/>
      <c r="F96" s="212"/>
      <c r="G96" s="280"/>
    </row>
    <row r="97" spans="1:7" ht="21" customHeight="1" x14ac:dyDescent="0.5">
      <c r="A97" s="212"/>
      <c r="B97" s="212"/>
      <c r="C97" s="212"/>
      <c r="D97" s="317"/>
      <c r="E97" s="212"/>
      <c r="F97" s="212"/>
      <c r="G97" s="280"/>
    </row>
    <row r="98" spans="1:7" ht="21" customHeight="1" x14ac:dyDescent="0.5">
      <c r="A98" s="212"/>
      <c r="B98" s="212"/>
      <c r="C98" s="212"/>
      <c r="D98" s="284"/>
      <c r="E98" s="282"/>
      <c r="F98" s="212"/>
      <c r="G98" s="280"/>
    </row>
    <row r="99" spans="1:7" ht="21" customHeight="1" x14ac:dyDescent="0.5">
      <c r="A99" s="212"/>
      <c r="B99" s="212"/>
      <c r="C99" s="212"/>
      <c r="D99" s="378"/>
      <c r="E99" s="212"/>
      <c r="F99" s="212"/>
      <c r="G99" s="280"/>
    </row>
    <row r="100" spans="1:7" ht="21" customHeight="1" x14ac:dyDescent="0.5">
      <c r="A100" s="212"/>
      <c r="B100" s="212"/>
      <c r="C100" s="212"/>
      <c r="D100" s="378"/>
      <c r="E100" s="212"/>
      <c r="F100" s="212"/>
      <c r="G100" s="280"/>
    </row>
    <row r="101" spans="1:7" ht="21" customHeight="1" x14ac:dyDescent="0.5">
      <c r="A101" s="212"/>
      <c r="B101" s="212"/>
      <c r="C101" s="212"/>
      <c r="D101" s="284"/>
      <c r="E101" s="212"/>
      <c r="F101" s="212"/>
      <c r="G101" s="280"/>
    </row>
    <row r="102" spans="1:7" ht="21" customHeight="1" x14ac:dyDescent="0.5">
      <c r="A102" s="318"/>
      <c r="B102" s="318"/>
      <c r="C102" s="318"/>
      <c r="D102" s="280"/>
      <c r="E102" s="318"/>
      <c r="F102" s="318"/>
      <c r="G102" s="280"/>
    </row>
    <row r="103" spans="1:7" ht="21" customHeight="1" x14ac:dyDescent="0.5">
      <c r="A103" s="318"/>
      <c r="B103" s="318"/>
      <c r="C103" s="318"/>
      <c r="D103" s="280"/>
      <c r="E103" s="318"/>
      <c r="F103" s="318"/>
      <c r="G103" s="280"/>
    </row>
    <row r="104" spans="1:7" ht="21" customHeight="1" x14ac:dyDescent="0.5">
      <c r="A104" s="318"/>
      <c r="B104" s="318"/>
      <c r="C104" s="282">
        <f>D76-D104</f>
        <v>724649.26</v>
      </c>
      <c r="D104" s="281">
        <f>SUM(D69:D71)</f>
        <v>741814.44</v>
      </c>
      <c r="E104" s="282"/>
      <c r="F104" s="318"/>
      <c r="G104" s="280"/>
    </row>
    <row r="105" spans="1:7" ht="21" customHeight="1" x14ac:dyDescent="0.5">
      <c r="A105" s="318"/>
      <c r="B105" s="318"/>
      <c r="C105" s="318"/>
      <c r="D105" s="280"/>
      <c r="E105" s="318"/>
      <c r="F105" s="318"/>
      <c r="G105" s="280"/>
    </row>
    <row r="106" spans="1:7" ht="21" customHeight="1" x14ac:dyDescent="0.5">
      <c r="A106" s="318"/>
      <c r="B106" s="318"/>
      <c r="C106" s="318"/>
      <c r="D106" s="280"/>
      <c r="E106" s="318"/>
      <c r="F106" s="318"/>
      <c r="G106" s="280"/>
    </row>
    <row r="107" spans="1:7" ht="21" customHeight="1" x14ac:dyDescent="0.5">
      <c r="A107" s="318"/>
      <c r="B107" s="318"/>
      <c r="C107" s="318"/>
      <c r="D107" s="280"/>
      <c r="E107" s="318"/>
      <c r="F107" s="318"/>
      <c r="G107" s="280"/>
    </row>
    <row r="108" spans="1:7" ht="21" customHeight="1" x14ac:dyDescent="0.5">
      <c r="A108" s="318"/>
      <c r="B108" s="318"/>
      <c r="C108" s="318"/>
      <c r="D108" s="280"/>
      <c r="E108" s="318"/>
      <c r="F108" s="318"/>
      <c r="G108" s="280"/>
    </row>
    <row r="109" spans="1:7" ht="21" customHeight="1" x14ac:dyDescent="0.5">
      <c r="A109" s="318"/>
      <c r="B109" s="318"/>
      <c r="C109" s="318"/>
      <c r="D109" s="280"/>
      <c r="E109" s="318"/>
      <c r="F109" s="318"/>
      <c r="G109" s="280"/>
    </row>
    <row r="110" spans="1:7" ht="21" customHeight="1" x14ac:dyDescent="0.5">
      <c r="A110" s="318"/>
      <c r="B110" s="318"/>
      <c r="C110" s="318"/>
      <c r="D110" s="280"/>
      <c r="E110" s="318"/>
      <c r="F110" s="318"/>
      <c r="G110" s="280"/>
    </row>
    <row r="111" spans="1:7" ht="21" customHeight="1" x14ac:dyDescent="0.5">
      <c r="A111" s="318"/>
      <c r="B111" s="318"/>
      <c r="C111" s="318"/>
      <c r="D111" s="280"/>
      <c r="E111" s="318"/>
      <c r="F111" s="318"/>
      <c r="G111" s="280"/>
    </row>
    <row r="112" spans="1:7" ht="21" customHeight="1" x14ac:dyDescent="0.5">
      <c r="A112" s="318"/>
      <c r="B112" s="318"/>
      <c r="C112" s="318"/>
      <c r="D112" s="280"/>
      <c r="E112" s="318"/>
      <c r="F112" s="318"/>
      <c r="G112" s="280"/>
    </row>
    <row r="113" spans="1:8" ht="21" customHeight="1" x14ac:dyDescent="0.5">
      <c r="A113" s="318"/>
      <c r="B113" s="318"/>
      <c r="C113" s="318"/>
      <c r="D113" s="280"/>
      <c r="E113" s="318"/>
      <c r="F113" s="318"/>
      <c r="G113" s="280"/>
    </row>
    <row r="114" spans="1:8" ht="21" customHeight="1" x14ac:dyDescent="0.5">
      <c r="A114" s="318"/>
      <c r="B114" s="318"/>
      <c r="C114" s="318"/>
      <c r="D114" s="280"/>
      <c r="E114" s="318"/>
      <c r="F114" s="318"/>
      <c r="G114" s="280"/>
    </row>
    <row r="115" spans="1:8" ht="21" customHeight="1" x14ac:dyDescent="0.5">
      <c r="A115" s="318"/>
      <c r="B115" s="318"/>
      <c r="C115" s="318"/>
      <c r="D115" s="280"/>
      <c r="E115" s="318"/>
      <c r="F115" s="318"/>
      <c r="G115" s="280"/>
    </row>
    <row r="116" spans="1:8" ht="21" customHeight="1" x14ac:dyDescent="0.5">
      <c r="A116" s="318"/>
      <c r="B116" s="318"/>
      <c r="C116" s="318"/>
      <c r="D116" s="280"/>
      <c r="E116" s="318"/>
      <c r="F116" s="318"/>
      <c r="G116" s="280"/>
    </row>
    <row r="117" spans="1:8" ht="21" customHeight="1" x14ac:dyDescent="0.5">
      <c r="A117" s="318"/>
      <c r="B117" s="318"/>
      <c r="C117" s="318"/>
      <c r="D117" s="280"/>
      <c r="E117" s="285"/>
      <c r="F117" s="318"/>
      <c r="G117" s="280"/>
    </row>
    <row r="118" spans="1:8" ht="21" customHeight="1" x14ac:dyDescent="0.5">
      <c r="A118" s="318"/>
      <c r="B118" s="318"/>
      <c r="C118" s="318"/>
      <c r="D118" s="280"/>
      <c r="E118" s="318"/>
      <c r="F118" s="318"/>
      <c r="G118" s="280"/>
    </row>
    <row r="119" spans="1:8" ht="21" customHeight="1" x14ac:dyDescent="0.5">
      <c r="A119" s="228"/>
      <c r="B119" s="228"/>
      <c r="C119" s="228"/>
      <c r="D119" s="286"/>
      <c r="E119" s="228"/>
      <c r="F119" s="228"/>
      <c r="G119" s="286"/>
    </row>
    <row r="120" spans="1:8" ht="21" customHeight="1" x14ac:dyDescent="0.5">
      <c r="A120" s="228"/>
      <c r="B120" s="228"/>
      <c r="C120" s="228"/>
      <c r="F120" s="287"/>
      <c r="G120" s="288"/>
    </row>
    <row r="121" spans="1:8" ht="21" customHeight="1" x14ac:dyDescent="0.5">
      <c r="A121" s="212"/>
      <c r="B121" s="212"/>
      <c r="C121" s="212"/>
      <c r="D121" s="286"/>
      <c r="E121" s="212"/>
      <c r="F121" s="212"/>
      <c r="G121" s="280"/>
    </row>
    <row r="122" spans="1:8" ht="21" customHeight="1" x14ac:dyDescent="0.5">
      <c r="A122" s="212"/>
      <c r="B122" s="212"/>
      <c r="C122" s="212"/>
      <c r="D122" s="280"/>
      <c r="E122" s="700"/>
      <c r="F122" s="700"/>
      <c r="G122" s="700"/>
    </row>
    <row r="123" spans="1:8" ht="21" customHeight="1" x14ac:dyDescent="0.5">
      <c r="A123" s="212"/>
      <c r="B123" s="212"/>
      <c r="C123" s="212"/>
      <c r="E123" s="700"/>
      <c r="F123" s="700"/>
      <c r="G123" s="700"/>
      <c r="H123" s="319"/>
    </row>
    <row r="124" spans="1:8" ht="21" customHeight="1" x14ac:dyDescent="0.5">
      <c r="A124" s="212"/>
      <c r="B124" s="212"/>
      <c r="C124" s="212"/>
      <c r="E124" s="700"/>
      <c r="F124" s="700"/>
      <c r="G124" s="700"/>
      <c r="H124" s="319"/>
    </row>
    <row r="125" spans="1:8" ht="21" customHeight="1" x14ac:dyDescent="0.5">
      <c r="A125" s="212"/>
      <c r="B125" s="212"/>
      <c r="C125" s="212"/>
      <c r="D125" s="280"/>
      <c r="E125" s="212"/>
      <c r="F125" s="212"/>
      <c r="G125" s="280"/>
    </row>
    <row r="126" spans="1:8" ht="21" customHeight="1" x14ac:dyDescent="0.5">
      <c r="A126" s="212"/>
      <c r="B126" s="212"/>
      <c r="C126" s="212"/>
      <c r="E126" s="289"/>
      <c r="G126" s="280"/>
    </row>
    <row r="127" spans="1:8" ht="21" customHeight="1" x14ac:dyDescent="0.5">
      <c r="A127" s="231"/>
      <c r="B127" s="231"/>
      <c r="C127" s="231"/>
      <c r="E127" s="289"/>
      <c r="G127" s="280"/>
    </row>
    <row r="128" spans="1:8" ht="21" customHeight="1" x14ac:dyDescent="0.5">
      <c r="A128" s="212"/>
      <c r="B128" s="212"/>
      <c r="C128" s="212"/>
      <c r="E128" s="289"/>
      <c r="G128" s="280"/>
    </row>
    <row r="129" spans="1:7" ht="21" customHeight="1" x14ac:dyDescent="0.5">
      <c r="A129" s="212"/>
      <c r="B129" s="212"/>
      <c r="C129" s="212"/>
      <c r="E129" s="289"/>
      <c r="G129" s="280"/>
    </row>
    <row r="130" spans="1:7" ht="21" customHeight="1" x14ac:dyDescent="0.5">
      <c r="A130" s="318"/>
      <c r="B130" s="318"/>
      <c r="C130" s="318"/>
      <c r="D130" s="290"/>
      <c r="E130" s="212"/>
      <c r="F130" s="212"/>
      <c r="G130" s="280"/>
    </row>
    <row r="131" spans="1:7" ht="21" customHeight="1" x14ac:dyDescent="0.5">
      <c r="A131" s="318"/>
      <c r="B131" s="318"/>
      <c r="C131" s="318"/>
      <c r="D131" s="280"/>
      <c r="E131" s="212"/>
      <c r="F131" s="212"/>
      <c r="G131" s="280"/>
    </row>
    <row r="132" spans="1:7" ht="21" customHeight="1" x14ac:dyDescent="0.5">
      <c r="A132" s="212"/>
      <c r="B132" s="212"/>
      <c r="C132" s="212"/>
      <c r="E132" s="700"/>
      <c r="F132" s="700"/>
      <c r="G132" s="280"/>
    </row>
    <row r="133" spans="1:7" ht="21" customHeight="1" x14ac:dyDescent="0.5">
      <c r="A133" s="212"/>
      <c r="B133" s="212"/>
      <c r="C133" s="212"/>
      <c r="E133" s="711"/>
      <c r="F133" s="711"/>
      <c r="G133" s="711"/>
    </row>
    <row r="134" spans="1:7" x14ac:dyDescent="0.5">
      <c r="E134" s="212"/>
    </row>
    <row r="179" spans="1:7" ht="21" customHeight="1" x14ac:dyDescent="0.5">
      <c r="A179" s="701" t="s">
        <v>349</v>
      </c>
      <c r="B179" s="701"/>
      <c r="C179" s="701"/>
      <c r="D179" s="701"/>
      <c r="E179" s="701"/>
      <c r="F179" s="701"/>
      <c r="G179" s="701"/>
    </row>
    <row r="180" spans="1:7" ht="21" customHeight="1" x14ac:dyDescent="0.5">
      <c r="A180" s="701" t="s">
        <v>350</v>
      </c>
      <c r="B180" s="701"/>
      <c r="C180" s="701"/>
      <c r="D180" s="701"/>
      <c r="E180" s="701"/>
      <c r="F180" s="701"/>
      <c r="G180" s="701"/>
    </row>
    <row r="181" spans="1:7" ht="21" customHeight="1" x14ac:dyDescent="0.5">
      <c r="A181" s="229"/>
      <c r="B181" s="229"/>
      <c r="C181" s="229"/>
      <c r="E181" s="229"/>
      <c r="F181" s="229" t="s">
        <v>351</v>
      </c>
    </row>
    <row r="182" spans="1:7" ht="21" customHeight="1" x14ac:dyDescent="0.5">
      <c r="A182" s="701" t="s">
        <v>309</v>
      </c>
      <c r="B182" s="701"/>
      <c r="C182" s="701"/>
      <c r="D182" s="701"/>
      <c r="E182" s="701"/>
      <c r="F182" s="701"/>
      <c r="G182" s="701"/>
    </row>
    <row r="183" spans="1:7" ht="21" customHeight="1" thickBot="1" x14ac:dyDescent="0.55000000000000004">
      <c r="A183" s="291"/>
      <c r="B183" s="291"/>
      <c r="C183" s="291"/>
      <c r="E183" s="229" t="s">
        <v>352</v>
      </c>
    </row>
    <row r="184" spans="1:7" ht="20.100000000000001" customHeight="1" thickTop="1" x14ac:dyDescent="0.5">
      <c r="A184" s="713" t="s">
        <v>16</v>
      </c>
      <c r="B184" s="714"/>
      <c r="C184" s="714"/>
      <c r="D184" s="715"/>
      <c r="E184" s="237"/>
      <c r="F184" s="238"/>
      <c r="G184" s="292" t="s">
        <v>19</v>
      </c>
    </row>
    <row r="185" spans="1:7" ht="20.100000000000001" customHeight="1" x14ac:dyDescent="0.5">
      <c r="A185" s="240" t="s">
        <v>17</v>
      </c>
      <c r="B185" s="241"/>
      <c r="C185" s="241"/>
      <c r="D185" s="293" t="s">
        <v>18</v>
      </c>
      <c r="E185" s="242" t="s">
        <v>12</v>
      </c>
      <c r="F185" s="243" t="s">
        <v>3</v>
      </c>
      <c r="G185" s="294" t="s">
        <v>18</v>
      </c>
    </row>
    <row r="186" spans="1:7" ht="20.100000000000001" customHeight="1" thickBot="1" x14ac:dyDescent="0.55000000000000004">
      <c r="A186" s="245" t="s">
        <v>5</v>
      </c>
      <c r="B186" s="246"/>
      <c r="C186" s="246"/>
      <c r="D186" s="295" t="s">
        <v>5</v>
      </c>
      <c r="E186" s="247"/>
      <c r="F186" s="248" t="s">
        <v>4</v>
      </c>
      <c r="G186" s="296" t="s">
        <v>5</v>
      </c>
    </row>
    <row r="187" spans="1:7" ht="21" customHeight="1" thickTop="1" x14ac:dyDescent="0.5">
      <c r="A187" s="297"/>
      <c r="B187" s="256"/>
      <c r="C187" s="256"/>
      <c r="D187" s="377">
        <v>23605071.68</v>
      </c>
      <c r="E187" s="251" t="s">
        <v>20</v>
      </c>
      <c r="F187" s="238"/>
      <c r="G187" s="379">
        <v>32474536.260000002</v>
      </c>
    </row>
    <row r="188" spans="1:7" ht="21" customHeight="1" x14ac:dyDescent="0.5">
      <c r="A188" s="298"/>
      <c r="B188" s="256"/>
      <c r="C188" s="256"/>
      <c r="D188" s="261"/>
      <c r="E188" s="253" t="s">
        <v>315</v>
      </c>
      <c r="F188" s="243"/>
      <c r="G188" s="363"/>
    </row>
    <row r="189" spans="1:7" ht="21" customHeight="1" x14ac:dyDescent="0.5">
      <c r="A189" s="380">
        <v>169600</v>
      </c>
      <c r="B189" s="381"/>
      <c r="C189" s="381"/>
      <c r="D189" s="377">
        <f>984.21+180.41+1284.01+11693.58+28392.19+62367.65+17193.7+8072.17+12179.59+2095.06+538.45</f>
        <v>144981.01999999999</v>
      </c>
      <c r="E189" s="299" t="s">
        <v>21</v>
      </c>
      <c r="F189" s="243" t="s">
        <v>150</v>
      </c>
      <c r="G189" s="363">
        <v>538.45000000000005</v>
      </c>
    </row>
    <row r="190" spans="1:7" ht="21" customHeight="1" x14ac:dyDescent="0.5">
      <c r="A190" s="380">
        <v>10000</v>
      </c>
      <c r="B190" s="381"/>
      <c r="C190" s="381"/>
      <c r="D190" s="377">
        <f>66+178+132+86+556+3369+106+13+238+106+106</f>
        <v>4956</v>
      </c>
      <c r="E190" s="299" t="s">
        <v>316</v>
      </c>
      <c r="F190" s="243" t="s">
        <v>151</v>
      </c>
      <c r="G190" s="363">
        <v>106</v>
      </c>
    </row>
    <row r="191" spans="1:7" ht="21" customHeight="1" x14ac:dyDescent="0.5">
      <c r="A191" s="380">
        <v>50000</v>
      </c>
      <c r="B191" s="381"/>
      <c r="C191" s="381"/>
      <c r="D191" s="377">
        <f>7588.82+45302.78+6153.49</f>
        <v>59045.09</v>
      </c>
      <c r="E191" s="299" t="s">
        <v>22</v>
      </c>
      <c r="F191" s="243" t="s">
        <v>152</v>
      </c>
      <c r="G191" s="363">
        <v>0</v>
      </c>
    </row>
    <row r="192" spans="1:7" ht="21" customHeight="1" x14ac:dyDescent="0.5">
      <c r="A192" s="380">
        <v>0</v>
      </c>
      <c r="B192" s="381"/>
      <c r="C192" s="381"/>
      <c r="D192" s="377">
        <v>0</v>
      </c>
      <c r="E192" s="299" t="s">
        <v>23</v>
      </c>
      <c r="F192" s="243" t="s">
        <v>153</v>
      </c>
      <c r="G192" s="363">
        <v>0</v>
      </c>
    </row>
    <row r="193" spans="1:7" ht="21" customHeight="1" x14ac:dyDescent="0.5">
      <c r="A193" s="380">
        <v>120000</v>
      </c>
      <c r="B193" s="381"/>
      <c r="C193" s="381"/>
      <c r="D193" s="377">
        <f>51200+85500</f>
        <v>136700</v>
      </c>
      <c r="E193" s="299" t="s">
        <v>24</v>
      </c>
      <c r="F193" s="243" t="s">
        <v>154</v>
      </c>
      <c r="G193" s="363">
        <v>85500</v>
      </c>
    </row>
    <row r="194" spans="1:7" ht="21" customHeight="1" x14ac:dyDescent="0.5">
      <c r="A194" s="382">
        <v>0</v>
      </c>
      <c r="B194" s="383"/>
      <c r="C194" s="383"/>
      <c r="D194" s="377">
        <v>0</v>
      </c>
      <c r="E194" s="299" t="s">
        <v>34</v>
      </c>
      <c r="F194" s="243" t="s">
        <v>155</v>
      </c>
      <c r="G194" s="363">
        <v>0</v>
      </c>
    </row>
    <row r="195" spans="1:7" ht="21" customHeight="1" x14ac:dyDescent="0.5">
      <c r="A195" s="380">
        <v>8160000</v>
      </c>
      <c r="B195" s="381"/>
      <c r="C195" s="381"/>
      <c r="D195" s="377">
        <f>881468.95+699487.5+1104353.06+1441.58+363977.17+1009546.65+1006929.23+848573.72+996865.11+415011.42+1377905.1</f>
        <v>8705559.4900000002</v>
      </c>
      <c r="E195" s="299" t="s">
        <v>25</v>
      </c>
      <c r="F195" s="243" t="s">
        <v>156</v>
      </c>
      <c r="G195" s="363">
        <v>1377905.1</v>
      </c>
    </row>
    <row r="196" spans="1:7" ht="21" customHeight="1" x14ac:dyDescent="0.5">
      <c r="A196" s="380">
        <v>11624400</v>
      </c>
      <c r="B196" s="380"/>
      <c r="C196" s="380"/>
      <c r="D196" s="363">
        <f>3563541+1571203.41+5186756+777122+441600</f>
        <v>11540222.41</v>
      </c>
      <c r="E196" s="256" t="s">
        <v>26</v>
      </c>
      <c r="F196" s="243" t="s">
        <v>228</v>
      </c>
      <c r="G196" s="363">
        <v>0</v>
      </c>
    </row>
    <row r="197" spans="1:7" ht="21" customHeight="1" x14ac:dyDescent="0.5">
      <c r="A197" s="380">
        <v>0</v>
      </c>
      <c r="B197" s="381"/>
      <c r="C197" s="381"/>
      <c r="D197" s="377">
        <f>477000+457200+318000</f>
        <v>1252200</v>
      </c>
      <c r="E197" s="299" t="s">
        <v>307</v>
      </c>
      <c r="F197" s="243" t="s">
        <v>228</v>
      </c>
      <c r="G197" s="363">
        <v>318000</v>
      </c>
    </row>
    <row r="198" spans="1:7" ht="21" customHeight="1" x14ac:dyDescent="0.5">
      <c r="A198" s="384">
        <v>488316</v>
      </c>
      <c r="B198" s="384"/>
      <c r="C198" s="384"/>
      <c r="D198" s="376">
        <f>17580+14324+13524+15561+18840+22242.64+317818+34176+24781+25424+28140</f>
        <v>532410.64</v>
      </c>
      <c r="E198" s="256" t="s">
        <v>353</v>
      </c>
      <c r="F198" s="243"/>
      <c r="G198" s="363">
        <v>28140</v>
      </c>
    </row>
    <row r="199" spans="1:7" ht="21" customHeight="1" thickBot="1" x14ac:dyDescent="0.55000000000000004">
      <c r="A199" s="385">
        <f>SUM(A189:A198)</f>
        <v>20622316</v>
      </c>
      <c r="B199" s="385"/>
      <c r="C199" s="385"/>
      <c r="D199" s="386">
        <f>SUM(D189:D198)</f>
        <v>22376074.649999999</v>
      </c>
      <c r="E199" s="228"/>
      <c r="F199" s="243"/>
      <c r="G199" s="387">
        <f>SUM(G189:G198)</f>
        <v>1810189.55</v>
      </c>
    </row>
    <row r="200" spans="1:7" ht="21" customHeight="1" thickTop="1" x14ac:dyDescent="0.5">
      <c r="A200" s="388"/>
      <c r="B200" s="388"/>
      <c r="C200" s="388"/>
      <c r="D200" s="276"/>
      <c r="E200" s="256"/>
      <c r="F200" s="243"/>
      <c r="G200" s="389"/>
    </row>
    <row r="201" spans="1:7" ht="21" customHeight="1" x14ac:dyDescent="0.5">
      <c r="A201" s="230"/>
      <c r="B201" s="230"/>
      <c r="C201" s="230"/>
      <c r="D201" s="390"/>
      <c r="E201" s="300" t="s">
        <v>317</v>
      </c>
      <c r="F201" s="243"/>
      <c r="G201" s="391">
        <v>0</v>
      </c>
    </row>
    <row r="202" spans="1:7" ht="21" customHeight="1" x14ac:dyDescent="0.5">
      <c r="A202" s="256"/>
      <c r="B202" s="256"/>
      <c r="C202" s="256"/>
      <c r="D202" s="390">
        <f>22000+5306+32300+126200+5400+94800+499425+16500+196220</f>
        <v>998151</v>
      </c>
      <c r="E202" s="258" t="s">
        <v>318</v>
      </c>
      <c r="F202" s="243"/>
      <c r="G202" s="391">
        <v>196220</v>
      </c>
    </row>
    <row r="203" spans="1:7" ht="21" customHeight="1" x14ac:dyDescent="0.5">
      <c r="A203" s="256"/>
      <c r="B203" s="256"/>
      <c r="C203" s="256"/>
      <c r="D203" s="390">
        <v>5850</v>
      </c>
      <c r="E203" s="258" t="s">
        <v>42</v>
      </c>
      <c r="F203" s="243" t="s">
        <v>319</v>
      </c>
      <c r="G203" s="391">
        <v>0</v>
      </c>
    </row>
    <row r="204" spans="1:7" ht="21" customHeight="1" x14ac:dyDescent="0.5">
      <c r="A204" s="256"/>
      <c r="B204" s="256"/>
      <c r="C204" s="256"/>
      <c r="D204" s="390">
        <f>54239.85+99601.55+69062.14+69423.11+76474.41+49967.24+48014.77+74120.96+89002.89+109695.49+73672.84</f>
        <v>813275.24999999988</v>
      </c>
      <c r="E204" s="258" t="s">
        <v>320</v>
      </c>
      <c r="F204" s="243"/>
      <c r="G204" s="391">
        <v>73672.84</v>
      </c>
    </row>
    <row r="205" spans="1:7" ht="21" customHeight="1" x14ac:dyDescent="0.5">
      <c r="A205" s="256"/>
      <c r="B205" s="256"/>
      <c r="C205" s="256"/>
      <c r="D205" s="390">
        <v>0</v>
      </c>
      <c r="E205" s="213" t="s">
        <v>68</v>
      </c>
      <c r="F205" s="243"/>
      <c r="G205" s="391">
        <v>0</v>
      </c>
    </row>
    <row r="206" spans="1:7" ht="21" customHeight="1" x14ac:dyDescent="0.5">
      <c r="A206" s="256"/>
      <c r="B206" s="256"/>
      <c r="C206" s="256"/>
      <c r="D206" s="373">
        <f>SUM(D201:D205)</f>
        <v>1817276.25</v>
      </c>
      <c r="E206" s="228"/>
      <c r="F206" s="243"/>
      <c r="G206" s="373">
        <f>SUM(G201:G205)</f>
        <v>269892.83999999997</v>
      </c>
    </row>
    <row r="207" spans="1:7" ht="21" customHeight="1" thickBot="1" x14ac:dyDescent="0.55000000000000004">
      <c r="A207" s="256"/>
      <c r="B207" s="256"/>
      <c r="C207" s="256"/>
      <c r="D207" s="260">
        <f>SUM(D199+D206)</f>
        <v>24193350.899999999</v>
      </c>
      <c r="E207" s="244" t="s">
        <v>321</v>
      </c>
      <c r="F207" s="259"/>
      <c r="G207" s="260">
        <f>SUM(G199+G206)</f>
        <v>2080082.3900000001</v>
      </c>
    </row>
    <row r="208" spans="1:7" ht="21" customHeight="1" thickTop="1" x14ac:dyDescent="0.5">
      <c r="A208" s="256"/>
      <c r="B208" s="256"/>
      <c r="C208" s="256"/>
      <c r="D208" s="261"/>
      <c r="E208" s="230"/>
      <c r="F208" s="230"/>
      <c r="G208" s="261"/>
    </row>
    <row r="209" spans="1:7" ht="21" customHeight="1" x14ac:dyDescent="0.5">
      <c r="A209" s="256"/>
      <c r="B209" s="256"/>
      <c r="C209" s="256"/>
      <c r="D209" s="261"/>
      <c r="E209" s="230"/>
      <c r="F209" s="230"/>
      <c r="G209" s="261"/>
    </row>
    <row r="210" spans="1:7" ht="21" customHeight="1" x14ac:dyDescent="0.5">
      <c r="A210" s="256"/>
      <c r="B210" s="256"/>
      <c r="C210" s="256"/>
      <c r="D210" s="261"/>
      <c r="E210" s="230"/>
      <c r="F210" s="230"/>
      <c r="G210" s="261"/>
    </row>
    <row r="211" spans="1:7" ht="21" customHeight="1" x14ac:dyDescent="0.5">
      <c r="A211" s="256"/>
      <c r="B211" s="256"/>
      <c r="C211" s="256"/>
      <c r="D211" s="261"/>
      <c r="E211" s="230"/>
      <c r="F211" s="230"/>
      <c r="G211" s="261"/>
    </row>
    <row r="212" spans="1:7" ht="21" customHeight="1" x14ac:dyDescent="0.5">
      <c r="A212" s="256"/>
      <c r="B212" s="256"/>
      <c r="C212" s="256"/>
      <c r="D212" s="261"/>
      <c r="E212" s="230"/>
      <c r="F212" s="230"/>
      <c r="G212" s="261"/>
    </row>
    <row r="213" spans="1:7" ht="21" customHeight="1" x14ac:dyDescent="0.5">
      <c r="A213" s="256"/>
      <c r="B213" s="256"/>
      <c r="C213" s="256"/>
      <c r="D213" s="261"/>
      <c r="E213" s="230"/>
      <c r="F213" s="230"/>
      <c r="G213" s="261"/>
    </row>
    <row r="214" spans="1:7" ht="21" customHeight="1" x14ac:dyDescent="0.5">
      <c r="A214" s="256"/>
      <c r="B214" s="256"/>
      <c r="C214" s="256"/>
      <c r="D214" s="261"/>
      <c r="E214" s="230"/>
      <c r="F214" s="230"/>
      <c r="G214" s="261"/>
    </row>
    <row r="215" spans="1:7" ht="21" customHeight="1" x14ac:dyDescent="0.5">
      <c r="A215" s="256"/>
      <c r="B215" s="256"/>
      <c r="C215" s="256"/>
      <c r="D215" s="261"/>
      <c r="E215" s="230"/>
      <c r="F215" s="230"/>
      <c r="G215" s="261"/>
    </row>
    <row r="216" spans="1:7" ht="21" customHeight="1" x14ac:dyDescent="0.5">
      <c r="A216" s="256"/>
      <c r="B216" s="256"/>
      <c r="C216" s="256"/>
      <c r="D216" s="261"/>
      <c r="E216" s="230"/>
      <c r="F216" s="230"/>
      <c r="G216" s="261"/>
    </row>
    <row r="217" spans="1:7" ht="21" customHeight="1" x14ac:dyDescent="0.5">
      <c r="A217" s="256"/>
      <c r="B217" s="256"/>
      <c r="C217" s="256"/>
      <c r="D217" s="261"/>
      <c r="E217" s="230"/>
      <c r="F217" s="230"/>
      <c r="G217" s="261"/>
    </row>
    <row r="218" spans="1:7" ht="21" customHeight="1" x14ac:dyDescent="0.5">
      <c r="A218" s="256"/>
      <c r="B218" s="256"/>
      <c r="C218" s="256"/>
      <c r="D218" s="261"/>
      <c r="E218" s="230"/>
      <c r="F218" s="230"/>
      <c r="G218" s="261"/>
    </row>
    <row r="219" spans="1:7" ht="21" customHeight="1" x14ac:dyDescent="0.5">
      <c r="A219" s="256"/>
      <c r="B219" s="256"/>
      <c r="C219" s="256"/>
      <c r="D219" s="261"/>
      <c r="E219" s="230"/>
      <c r="F219" s="230"/>
      <c r="G219" s="261"/>
    </row>
    <row r="220" spans="1:7" ht="21" customHeight="1" thickBot="1" x14ac:dyDescent="0.55000000000000004">
      <c r="D220" s="262"/>
      <c r="E220" s="263" t="s">
        <v>354</v>
      </c>
      <c r="F220" s="263"/>
      <c r="G220" s="262"/>
    </row>
    <row r="221" spans="1:7" ht="20.100000000000001" customHeight="1" thickTop="1" x14ac:dyDescent="0.5">
      <c r="A221" s="713" t="s">
        <v>16</v>
      </c>
      <c r="B221" s="714"/>
      <c r="C221" s="714"/>
      <c r="D221" s="715"/>
      <c r="E221" s="237"/>
      <c r="F221" s="238"/>
      <c r="G221" s="292" t="s">
        <v>19</v>
      </c>
    </row>
    <row r="222" spans="1:7" ht="20.100000000000001" customHeight="1" x14ac:dyDescent="0.5">
      <c r="A222" s="240" t="s">
        <v>17</v>
      </c>
      <c r="B222" s="230"/>
      <c r="C222" s="230"/>
      <c r="D222" s="301" t="s">
        <v>18</v>
      </c>
      <c r="E222" s="242" t="s">
        <v>12</v>
      </c>
      <c r="F222" s="243" t="s">
        <v>3</v>
      </c>
      <c r="G222" s="294" t="s">
        <v>18</v>
      </c>
    </row>
    <row r="223" spans="1:7" ht="20.100000000000001" customHeight="1" thickBot="1" x14ac:dyDescent="0.55000000000000004">
      <c r="A223" s="245" t="s">
        <v>5</v>
      </c>
      <c r="B223" s="246"/>
      <c r="C223" s="246"/>
      <c r="D223" s="295" t="s">
        <v>5</v>
      </c>
      <c r="E223" s="247"/>
      <c r="F223" s="248" t="s">
        <v>4</v>
      </c>
      <c r="G223" s="296" t="s">
        <v>5</v>
      </c>
    </row>
    <row r="224" spans="1:7" ht="21" customHeight="1" thickTop="1" x14ac:dyDescent="0.5">
      <c r="A224" s="265"/>
      <c r="B224" s="265"/>
      <c r="C224" s="265"/>
      <c r="D224" s="266"/>
      <c r="E224" s="267" t="s">
        <v>27</v>
      </c>
      <c r="F224" s="268"/>
      <c r="G224" s="302"/>
    </row>
    <row r="225" spans="1:7" ht="21" customHeight="1" x14ac:dyDescent="0.5">
      <c r="A225" s="374">
        <v>1499926</v>
      </c>
      <c r="B225" s="374"/>
      <c r="C225" s="374"/>
      <c r="D225" s="363">
        <f>4434+89530+4434+34434+56934+64434+534974+94358+96033+333396</f>
        <v>1312961</v>
      </c>
      <c r="E225" s="258" t="s">
        <v>47</v>
      </c>
      <c r="F225" s="243" t="s">
        <v>323</v>
      </c>
      <c r="G225" s="363">
        <v>333396</v>
      </c>
    </row>
    <row r="226" spans="1:7" ht="21" customHeight="1" x14ac:dyDescent="0.5">
      <c r="A226" s="374">
        <v>2853812</v>
      </c>
      <c r="B226" s="374"/>
      <c r="C226" s="374"/>
      <c r="D226" s="391">
        <f>1298776+3776+3776+1301268</f>
        <v>2607596</v>
      </c>
      <c r="E226" s="258" t="s">
        <v>47</v>
      </c>
      <c r="F226" s="243" t="s">
        <v>355</v>
      </c>
      <c r="G226" s="391">
        <v>1301268</v>
      </c>
    </row>
    <row r="227" spans="1:7" ht="21" customHeight="1" x14ac:dyDescent="0.5">
      <c r="A227" s="374"/>
      <c r="B227" s="374"/>
      <c r="C227" s="374"/>
      <c r="D227" s="391">
        <v>474000</v>
      </c>
      <c r="E227" s="258" t="s">
        <v>47</v>
      </c>
      <c r="F227" s="243" t="s">
        <v>356</v>
      </c>
      <c r="G227" s="391">
        <v>0</v>
      </c>
    </row>
    <row r="228" spans="1:7" ht="21" customHeight="1" x14ac:dyDescent="0.5">
      <c r="A228" s="374">
        <v>2311616</v>
      </c>
      <c r="B228" s="374"/>
      <c r="C228" s="374"/>
      <c r="D228" s="363">
        <f>681839+149410+147060+145060+137247+140460+136111+121573</f>
        <v>1658760</v>
      </c>
      <c r="E228" s="258" t="s">
        <v>35</v>
      </c>
      <c r="F228" s="243" t="s">
        <v>325</v>
      </c>
      <c r="G228" s="363">
        <v>121573</v>
      </c>
    </row>
    <row r="229" spans="1:7" ht="21" customHeight="1" x14ac:dyDescent="0.5">
      <c r="A229" s="374">
        <v>200760</v>
      </c>
      <c r="B229" s="374"/>
      <c r="C229" s="374"/>
      <c r="D229" s="363">
        <f>16400+16400+16400+16400+16400+16400+16400+16400+16400+16400+16400</f>
        <v>180400</v>
      </c>
      <c r="E229" s="258" t="s">
        <v>36</v>
      </c>
      <c r="F229" s="243" t="s">
        <v>357</v>
      </c>
      <c r="G229" s="363">
        <v>16400</v>
      </c>
    </row>
    <row r="230" spans="1:7" ht="21" customHeight="1" x14ac:dyDescent="0.5">
      <c r="A230" s="374">
        <v>359520</v>
      </c>
      <c r="B230" s="374"/>
      <c r="C230" s="374"/>
      <c r="D230" s="363">
        <f>113280+22980+22980+22980+22980+22980+22980+35320</f>
        <v>286480</v>
      </c>
      <c r="E230" s="258" t="s">
        <v>37</v>
      </c>
      <c r="F230" s="243" t="s">
        <v>327</v>
      </c>
      <c r="G230" s="363">
        <v>35320</v>
      </c>
    </row>
    <row r="231" spans="1:7" ht="21" customHeight="1" x14ac:dyDescent="0.5">
      <c r="A231" s="374">
        <v>232000</v>
      </c>
      <c r="B231" s="374"/>
      <c r="C231" s="374"/>
      <c r="D231" s="363">
        <f>21360+21360+21360+21360+21360+21360+21360+21360+21360+9020</f>
        <v>201260</v>
      </c>
      <c r="E231" s="258" t="s">
        <v>37</v>
      </c>
      <c r="F231" s="243" t="s">
        <v>358</v>
      </c>
      <c r="G231" s="363">
        <v>9020</v>
      </c>
    </row>
    <row r="232" spans="1:7" ht="21" customHeight="1" x14ac:dyDescent="0.5">
      <c r="A232" s="374">
        <v>2431794</v>
      </c>
      <c r="B232" s="374"/>
      <c r="C232" s="374"/>
      <c r="D232" s="363">
        <f>1148874+157184+157136+167786+8414</f>
        <v>1639394</v>
      </c>
      <c r="E232" s="258" t="s">
        <v>38</v>
      </c>
      <c r="F232" s="243" t="s">
        <v>328</v>
      </c>
      <c r="G232" s="363">
        <v>8414</v>
      </c>
    </row>
    <row r="233" spans="1:7" ht="21" customHeight="1" x14ac:dyDescent="0.5">
      <c r="A233" s="374">
        <v>180000</v>
      </c>
      <c r="B233" s="374"/>
      <c r="C233" s="374"/>
      <c r="D233" s="391">
        <v>0</v>
      </c>
      <c r="E233" s="258" t="s">
        <v>38</v>
      </c>
      <c r="F233" s="243" t="s">
        <v>359</v>
      </c>
      <c r="G233" s="391">
        <v>0</v>
      </c>
    </row>
    <row r="234" spans="1:7" ht="21" customHeight="1" x14ac:dyDescent="0.5">
      <c r="A234" s="374">
        <v>1103500</v>
      </c>
      <c r="B234" s="374"/>
      <c r="C234" s="374"/>
      <c r="D234" s="391">
        <f>269551+47350+59314+22422+26870</f>
        <v>425507</v>
      </c>
      <c r="E234" s="258" t="s">
        <v>39</v>
      </c>
      <c r="F234" s="243" t="s">
        <v>329</v>
      </c>
      <c r="G234" s="391">
        <v>26870</v>
      </c>
    </row>
    <row r="235" spans="1:7" ht="21" customHeight="1" x14ac:dyDescent="0.5">
      <c r="A235" s="374">
        <v>3243488</v>
      </c>
      <c r="B235" s="374"/>
      <c r="C235" s="374"/>
      <c r="D235" s="391">
        <f>141394+125350+60100+489757+349235</f>
        <v>1165836</v>
      </c>
      <c r="E235" s="258" t="s">
        <v>39</v>
      </c>
      <c r="F235" s="243" t="s">
        <v>360</v>
      </c>
      <c r="G235" s="391">
        <v>349235</v>
      </c>
    </row>
    <row r="236" spans="1:7" ht="21" customHeight="1" x14ac:dyDescent="0.5">
      <c r="A236" s="374">
        <v>405000</v>
      </c>
      <c r="B236" s="374"/>
      <c r="C236" s="374"/>
      <c r="D236" s="391">
        <f>25620+7838.65+19610+75737</f>
        <v>128805.65</v>
      </c>
      <c r="E236" s="258" t="s">
        <v>40</v>
      </c>
      <c r="F236" s="243" t="s">
        <v>330</v>
      </c>
      <c r="G236" s="391">
        <v>75737</v>
      </c>
    </row>
    <row r="237" spans="1:7" ht="21" customHeight="1" x14ac:dyDescent="0.5">
      <c r="A237" s="374">
        <v>132500</v>
      </c>
      <c r="B237" s="374"/>
      <c r="C237" s="374"/>
      <c r="D237" s="391">
        <v>0</v>
      </c>
      <c r="E237" s="258" t="s">
        <v>40</v>
      </c>
      <c r="F237" s="243" t="s">
        <v>361</v>
      </c>
      <c r="G237" s="391">
        <v>0</v>
      </c>
    </row>
    <row r="238" spans="1:7" ht="21" customHeight="1" x14ac:dyDescent="0.5">
      <c r="A238" s="374">
        <v>415800</v>
      </c>
      <c r="B238" s="374"/>
      <c r="C238" s="374"/>
      <c r="D238" s="363">
        <f>194833.19+7027.33+51810.49+5565.87</f>
        <v>259236.87999999998</v>
      </c>
      <c r="E238" s="258" t="s">
        <v>41</v>
      </c>
      <c r="F238" s="243" t="s">
        <v>331</v>
      </c>
      <c r="G238" s="363">
        <v>5565.87</v>
      </c>
    </row>
    <row r="239" spans="1:7" ht="21" customHeight="1" x14ac:dyDescent="0.5">
      <c r="A239" s="374">
        <v>0</v>
      </c>
      <c r="B239" s="374"/>
      <c r="C239" s="374"/>
      <c r="D239" s="391">
        <v>0</v>
      </c>
      <c r="E239" s="258" t="s">
        <v>41</v>
      </c>
      <c r="F239" s="243" t="s">
        <v>362</v>
      </c>
      <c r="G239" s="363">
        <v>0</v>
      </c>
    </row>
    <row r="240" spans="1:7" ht="21" customHeight="1" x14ac:dyDescent="0.5">
      <c r="A240" s="374">
        <v>270000</v>
      </c>
      <c r="B240" s="374"/>
      <c r="C240" s="374"/>
      <c r="D240" s="391">
        <f>18000+65000+5000+20000+20000+32000+30000</f>
        <v>190000</v>
      </c>
      <c r="E240" s="258" t="s">
        <v>26</v>
      </c>
      <c r="F240" s="303">
        <v>5400</v>
      </c>
      <c r="G240" s="391">
        <v>0</v>
      </c>
    </row>
    <row r="241" spans="1:7" ht="21" customHeight="1" x14ac:dyDescent="0.5">
      <c r="A241" s="374">
        <v>1548000</v>
      </c>
      <c r="B241" s="374"/>
      <c r="C241" s="374"/>
      <c r="D241" s="391">
        <f>514000+50000+380000+134000+150000</f>
        <v>1228000</v>
      </c>
      <c r="E241" s="258" t="s">
        <v>26</v>
      </c>
      <c r="F241" s="303">
        <v>6400</v>
      </c>
      <c r="G241" s="391">
        <v>150000</v>
      </c>
    </row>
    <row r="242" spans="1:7" ht="21" customHeight="1" x14ac:dyDescent="0.5">
      <c r="A242" s="392">
        <v>0</v>
      </c>
      <c r="B242" s="392"/>
      <c r="C242" s="392"/>
      <c r="D242" s="391">
        <v>0</v>
      </c>
      <c r="E242" s="258" t="s">
        <v>48</v>
      </c>
      <c r="F242" s="243" t="s">
        <v>363</v>
      </c>
      <c r="G242" s="391">
        <v>0</v>
      </c>
    </row>
    <row r="243" spans="1:7" ht="21" customHeight="1" x14ac:dyDescent="0.5">
      <c r="A243" s="374">
        <v>177600</v>
      </c>
      <c r="B243" s="374"/>
      <c r="C243" s="374"/>
      <c r="D243" s="391">
        <v>116000</v>
      </c>
      <c r="E243" s="258" t="s">
        <v>48</v>
      </c>
      <c r="F243" s="243" t="s">
        <v>333</v>
      </c>
      <c r="G243" s="391">
        <v>116000</v>
      </c>
    </row>
    <row r="244" spans="1:7" ht="21" customHeight="1" x14ac:dyDescent="0.5">
      <c r="A244" s="393">
        <v>3257000</v>
      </c>
      <c r="B244" s="393"/>
      <c r="C244" s="393"/>
      <c r="D244" s="391">
        <v>0</v>
      </c>
      <c r="E244" s="258" t="s">
        <v>49</v>
      </c>
      <c r="F244" s="243" t="s">
        <v>334</v>
      </c>
      <c r="G244" s="391">
        <v>0</v>
      </c>
    </row>
    <row r="245" spans="1:7" ht="21" customHeight="1" thickBot="1" x14ac:dyDescent="0.55000000000000004">
      <c r="A245" s="375">
        <f>SUM(A225:A244)</f>
        <v>20622316</v>
      </c>
      <c r="B245" s="375"/>
      <c r="C245" s="375"/>
      <c r="D245" s="370">
        <f>SUM(D225:D244)</f>
        <v>11874236.530000001</v>
      </c>
      <c r="E245" s="228"/>
      <c r="F245" s="243"/>
      <c r="G245" s="387">
        <f>SUM(G225:G244)</f>
        <v>2548798.87</v>
      </c>
    </row>
    <row r="246" spans="1:7" ht="21" customHeight="1" thickTop="1" x14ac:dyDescent="0.5">
      <c r="A246" s="256"/>
      <c r="B246" s="256"/>
      <c r="C246" s="256"/>
      <c r="D246" s="391">
        <f>336900+150000+308650+225000</f>
        <v>1020550</v>
      </c>
      <c r="E246" s="258" t="s">
        <v>335</v>
      </c>
      <c r="F246" s="243" t="s">
        <v>319</v>
      </c>
      <c r="G246" s="390">
        <v>0</v>
      </c>
    </row>
    <row r="247" spans="1:7" ht="21" customHeight="1" x14ac:dyDescent="0.5">
      <c r="A247" s="256"/>
      <c r="B247" s="256"/>
      <c r="C247" s="256"/>
      <c r="D247" s="363">
        <f>62834.04+99430.02+48883.15+47100+57469.69+67547.6+42477.89+48364.49+52443.13+82222.48+125948.55</f>
        <v>734721.04</v>
      </c>
      <c r="E247" s="258" t="s">
        <v>320</v>
      </c>
      <c r="F247" s="243" t="s">
        <v>338</v>
      </c>
      <c r="G247" s="390">
        <v>125948.55</v>
      </c>
    </row>
    <row r="248" spans="1:7" ht="21" customHeight="1" x14ac:dyDescent="0.5">
      <c r="A248" s="256"/>
      <c r="B248" s="256"/>
      <c r="C248" s="256"/>
      <c r="D248" s="363">
        <f>619890.78+33500+84900+5250+70000</f>
        <v>813540.78</v>
      </c>
      <c r="E248" s="258" t="s">
        <v>173</v>
      </c>
      <c r="F248" s="243" t="s">
        <v>340</v>
      </c>
      <c r="G248" s="390">
        <v>0</v>
      </c>
    </row>
    <row r="249" spans="1:7" ht="21" customHeight="1" x14ac:dyDescent="0.5">
      <c r="A249" s="256"/>
      <c r="B249" s="256"/>
      <c r="C249" s="256"/>
      <c r="D249" s="363">
        <v>491572</v>
      </c>
      <c r="E249" s="258" t="s">
        <v>87</v>
      </c>
      <c r="F249" s="243" t="s">
        <v>340</v>
      </c>
      <c r="G249" s="390">
        <v>0</v>
      </c>
    </row>
    <row r="250" spans="1:7" ht="21" customHeight="1" x14ac:dyDescent="0.5">
      <c r="A250" s="256"/>
      <c r="B250" s="256"/>
      <c r="C250" s="256"/>
      <c r="D250" s="391">
        <v>0</v>
      </c>
      <c r="E250" s="258" t="s">
        <v>341</v>
      </c>
      <c r="F250" s="243"/>
      <c r="G250" s="390">
        <v>0</v>
      </c>
    </row>
    <row r="251" spans="1:7" ht="21" customHeight="1" x14ac:dyDescent="0.5">
      <c r="A251" s="256"/>
      <c r="B251" s="256"/>
      <c r="C251" s="256"/>
      <c r="D251" s="391">
        <f>47606+27200+39000+65400+55200+229025+480500+40000+514720</f>
        <v>1498651</v>
      </c>
      <c r="E251" s="258" t="s">
        <v>342</v>
      </c>
      <c r="F251" s="243" t="s">
        <v>343</v>
      </c>
      <c r="G251" s="391">
        <v>514720</v>
      </c>
    </row>
    <row r="252" spans="1:7" ht="21" customHeight="1" x14ac:dyDescent="0.5">
      <c r="A252" s="256"/>
      <c r="B252" s="256"/>
      <c r="C252" s="256"/>
      <c r="D252" s="394">
        <v>0</v>
      </c>
      <c r="E252" s="256" t="s">
        <v>172</v>
      </c>
      <c r="F252" s="304"/>
      <c r="G252" s="395">
        <v>0</v>
      </c>
    </row>
    <row r="253" spans="1:7" ht="21" customHeight="1" x14ac:dyDescent="0.5">
      <c r="A253" s="256"/>
      <c r="B253" s="256"/>
      <c r="C253" s="256"/>
      <c r="D253" s="376">
        <f>SUM(D246:D252)</f>
        <v>4559034.82</v>
      </c>
      <c r="E253" s="230"/>
      <c r="F253" s="230"/>
      <c r="G253" s="396">
        <f>SUM(G246:G252)</f>
        <v>640668.55000000005</v>
      </c>
    </row>
    <row r="254" spans="1:7" ht="21" customHeight="1" x14ac:dyDescent="0.5">
      <c r="A254" s="256"/>
      <c r="B254" s="256"/>
      <c r="C254" s="256"/>
      <c r="D254" s="373">
        <f>D245+D253</f>
        <v>16433271.350000001</v>
      </c>
      <c r="E254" s="230" t="s">
        <v>344</v>
      </c>
      <c r="F254" s="230"/>
      <c r="G254" s="396">
        <f>G245+G253</f>
        <v>3189467.42</v>
      </c>
    </row>
    <row r="255" spans="1:7" ht="20.100000000000001" customHeight="1" x14ac:dyDescent="0.5">
      <c r="A255" s="256"/>
      <c r="B255" s="256"/>
      <c r="C255" s="256"/>
      <c r="D255" s="363">
        <v>7760079.5499999998</v>
      </c>
      <c r="E255" s="230" t="s">
        <v>345</v>
      </c>
      <c r="F255" s="230"/>
      <c r="G255" s="390"/>
    </row>
    <row r="256" spans="1:7" ht="20.100000000000001" customHeight="1" x14ac:dyDescent="0.5">
      <c r="A256" s="256"/>
      <c r="B256" s="256"/>
      <c r="C256" s="256"/>
      <c r="D256" s="276"/>
      <c r="E256" s="277" t="s">
        <v>346</v>
      </c>
      <c r="F256" s="230"/>
      <c r="G256" s="391"/>
    </row>
    <row r="257" spans="1:7" ht="20.100000000000001" customHeight="1" x14ac:dyDescent="0.5">
      <c r="A257" s="256"/>
      <c r="B257" s="256"/>
      <c r="C257" s="256"/>
      <c r="D257" s="376"/>
      <c r="E257" s="230" t="s">
        <v>347</v>
      </c>
      <c r="F257" s="230"/>
      <c r="G257" s="395">
        <v>1109385.03</v>
      </c>
    </row>
    <row r="258" spans="1:7" ht="21" customHeight="1" thickBot="1" x14ac:dyDescent="0.55000000000000004">
      <c r="A258" s="228"/>
      <c r="B258" s="228"/>
      <c r="C258" s="228"/>
      <c r="D258" s="370">
        <f>D187+D207-D254</f>
        <v>31365151.229999997</v>
      </c>
      <c r="E258" s="230" t="s">
        <v>348</v>
      </c>
      <c r="F258" s="230"/>
      <c r="G258" s="370">
        <f>G187+G207-G254</f>
        <v>31365151.229999997</v>
      </c>
    </row>
    <row r="259" spans="1:7" ht="21" customHeight="1" thickTop="1" x14ac:dyDescent="0.5">
      <c r="A259" s="228"/>
      <c r="B259" s="228"/>
      <c r="C259" s="228"/>
      <c r="D259" s="377"/>
      <c r="E259" s="230"/>
      <c r="F259" s="230"/>
      <c r="G259" s="377"/>
    </row>
    <row r="260" spans="1:7" ht="21" customHeight="1" x14ac:dyDescent="0.5">
      <c r="A260" s="318" t="s">
        <v>364</v>
      </c>
      <c r="B260" s="318"/>
      <c r="C260" s="318"/>
      <c r="D260" s="280"/>
      <c r="E260" s="318"/>
      <c r="F260" s="318"/>
      <c r="G260" s="280"/>
    </row>
    <row r="261" spans="1:7" ht="21" customHeight="1" x14ac:dyDescent="0.5">
      <c r="A261" s="318" t="s">
        <v>365</v>
      </c>
      <c r="B261" s="318"/>
      <c r="C261" s="318"/>
      <c r="D261" s="280"/>
      <c r="E261" s="318"/>
      <c r="F261" s="318" t="s">
        <v>366</v>
      </c>
      <c r="G261" s="280"/>
    </row>
    <row r="262" spans="1:7" ht="21" customHeight="1" x14ac:dyDescent="0.5">
      <c r="A262" s="318" t="s">
        <v>367</v>
      </c>
      <c r="B262" s="318"/>
      <c r="C262" s="318"/>
      <c r="D262" s="280"/>
      <c r="E262" s="318"/>
      <c r="F262" s="318" t="s">
        <v>368</v>
      </c>
      <c r="G262" s="280"/>
    </row>
    <row r="263" spans="1:7" ht="21" customHeight="1" x14ac:dyDescent="0.5">
      <c r="A263" s="318"/>
      <c r="B263" s="318"/>
      <c r="C263" s="318"/>
      <c r="D263" s="280"/>
      <c r="E263" s="318"/>
      <c r="F263" s="318"/>
      <c r="G263" s="280"/>
    </row>
    <row r="264" spans="1:7" ht="21" customHeight="1" x14ac:dyDescent="0.5">
      <c r="A264" s="318"/>
      <c r="B264" s="318"/>
      <c r="C264" s="318"/>
      <c r="D264" s="280"/>
      <c r="E264" s="318"/>
      <c r="F264" s="318"/>
      <c r="G264" s="280"/>
    </row>
  </sheetData>
  <mergeCells count="18">
    <mergeCell ref="A179:G179"/>
    <mergeCell ref="A180:G180"/>
    <mergeCell ref="A182:G182"/>
    <mergeCell ref="A184:D184"/>
    <mergeCell ref="A221:D221"/>
    <mergeCell ref="E133:G133"/>
    <mergeCell ref="A2:G2"/>
    <mergeCell ref="A3:G3"/>
    <mergeCell ref="A5:G5"/>
    <mergeCell ref="A7:D7"/>
    <mergeCell ref="A50:D50"/>
    <mergeCell ref="E91:G91"/>
    <mergeCell ref="E122:G122"/>
    <mergeCell ref="E123:G123"/>
    <mergeCell ref="E124:G124"/>
    <mergeCell ref="E132:F132"/>
    <mergeCell ref="A85:G85"/>
    <mergeCell ref="A86:G86"/>
  </mergeCells>
  <pageMargins left="0.37" right="0.15748031496062992" top="0" bottom="0" header="0" footer="0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64"/>
  <sheetViews>
    <sheetView view="pageBreakPreview" zoomScale="73" zoomScaleNormal="100" zoomScaleSheetLayoutView="73" workbookViewId="0">
      <selection activeCell="A22" sqref="A22:F22"/>
    </sheetView>
  </sheetViews>
  <sheetFormatPr defaultRowHeight="21" x14ac:dyDescent="0.45"/>
  <cols>
    <col min="1" max="1" width="41.5703125" style="212" customWidth="1"/>
    <col min="2" max="2" width="16.85546875" style="419" customWidth="1"/>
    <col min="3" max="3" width="15.7109375" style="419" customWidth="1"/>
    <col min="4" max="4" width="18.42578125" style="419" customWidth="1"/>
    <col min="5" max="5" width="18.5703125" style="419" customWidth="1"/>
    <col min="6" max="6" width="13.85546875" style="212" customWidth="1"/>
    <col min="7" max="7" width="12" style="212" customWidth="1"/>
    <col min="8" max="8" width="9.85546875" style="212" customWidth="1"/>
    <col min="9" max="256" width="9.140625" style="212"/>
    <col min="257" max="257" width="41.5703125" style="212" customWidth="1"/>
    <col min="258" max="258" width="16.85546875" style="212" customWidth="1"/>
    <col min="259" max="259" width="15.7109375" style="212" customWidth="1"/>
    <col min="260" max="260" width="18.42578125" style="212" customWidth="1"/>
    <col min="261" max="261" width="15.85546875" style="212" customWidth="1"/>
    <col min="262" max="262" width="13.85546875" style="212" customWidth="1"/>
    <col min="263" max="512" width="9.140625" style="212"/>
    <col min="513" max="513" width="41.5703125" style="212" customWidth="1"/>
    <col min="514" max="514" width="16.85546875" style="212" customWidth="1"/>
    <col min="515" max="515" width="15.7109375" style="212" customWidth="1"/>
    <col min="516" max="516" width="18.42578125" style="212" customWidth="1"/>
    <col min="517" max="517" width="15.85546875" style="212" customWidth="1"/>
    <col min="518" max="518" width="13.85546875" style="212" customWidth="1"/>
    <col min="519" max="768" width="9.140625" style="212"/>
    <col min="769" max="769" width="41.5703125" style="212" customWidth="1"/>
    <col min="770" max="770" width="16.85546875" style="212" customWidth="1"/>
    <col min="771" max="771" width="15.7109375" style="212" customWidth="1"/>
    <col min="772" max="772" width="18.42578125" style="212" customWidth="1"/>
    <col min="773" max="773" width="15.85546875" style="212" customWidth="1"/>
    <col min="774" max="774" width="13.85546875" style="212" customWidth="1"/>
    <col min="775" max="1024" width="9.140625" style="212"/>
    <col min="1025" max="1025" width="41.5703125" style="212" customWidth="1"/>
    <col min="1026" max="1026" width="16.85546875" style="212" customWidth="1"/>
    <col min="1027" max="1027" width="15.7109375" style="212" customWidth="1"/>
    <col min="1028" max="1028" width="18.42578125" style="212" customWidth="1"/>
    <col min="1029" max="1029" width="15.85546875" style="212" customWidth="1"/>
    <col min="1030" max="1030" width="13.85546875" style="212" customWidth="1"/>
    <col min="1031" max="1280" width="9.140625" style="212"/>
    <col min="1281" max="1281" width="41.5703125" style="212" customWidth="1"/>
    <col min="1282" max="1282" width="16.85546875" style="212" customWidth="1"/>
    <col min="1283" max="1283" width="15.7109375" style="212" customWidth="1"/>
    <col min="1284" max="1284" width="18.42578125" style="212" customWidth="1"/>
    <col min="1285" max="1285" width="15.85546875" style="212" customWidth="1"/>
    <col min="1286" max="1286" width="13.85546875" style="212" customWidth="1"/>
    <col min="1287" max="1536" width="9.140625" style="212"/>
    <col min="1537" max="1537" width="41.5703125" style="212" customWidth="1"/>
    <col min="1538" max="1538" width="16.85546875" style="212" customWidth="1"/>
    <col min="1539" max="1539" width="15.7109375" style="212" customWidth="1"/>
    <col min="1540" max="1540" width="18.42578125" style="212" customWidth="1"/>
    <col min="1541" max="1541" width="15.85546875" style="212" customWidth="1"/>
    <col min="1542" max="1542" width="13.85546875" style="212" customWidth="1"/>
    <col min="1543" max="1792" width="9.140625" style="212"/>
    <col min="1793" max="1793" width="41.5703125" style="212" customWidth="1"/>
    <col min="1794" max="1794" width="16.85546875" style="212" customWidth="1"/>
    <col min="1795" max="1795" width="15.7109375" style="212" customWidth="1"/>
    <col min="1796" max="1796" width="18.42578125" style="212" customWidth="1"/>
    <col min="1797" max="1797" width="15.85546875" style="212" customWidth="1"/>
    <col min="1798" max="1798" width="13.85546875" style="212" customWidth="1"/>
    <col min="1799" max="2048" width="9.140625" style="212"/>
    <col min="2049" max="2049" width="41.5703125" style="212" customWidth="1"/>
    <col min="2050" max="2050" width="16.85546875" style="212" customWidth="1"/>
    <col min="2051" max="2051" width="15.7109375" style="212" customWidth="1"/>
    <col min="2052" max="2052" width="18.42578125" style="212" customWidth="1"/>
    <col min="2053" max="2053" width="15.85546875" style="212" customWidth="1"/>
    <col min="2054" max="2054" width="13.85546875" style="212" customWidth="1"/>
    <col min="2055" max="2304" width="9.140625" style="212"/>
    <col min="2305" max="2305" width="41.5703125" style="212" customWidth="1"/>
    <col min="2306" max="2306" width="16.85546875" style="212" customWidth="1"/>
    <col min="2307" max="2307" width="15.7109375" style="212" customWidth="1"/>
    <col min="2308" max="2308" width="18.42578125" style="212" customWidth="1"/>
    <col min="2309" max="2309" width="15.85546875" style="212" customWidth="1"/>
    <col min="2310" max="2310" width="13.85546875" style="212" customWidth="1"/>
    <col min="2311" max="2560" width="9.140625" style="212"/>
    <col min="2561" max="2561" width="41.5703125" style="212" customWidth="1"/>
    <col min="2562" max="2562" width="16.85546875" style="212" customWidth="1"/>
    <col min="2563" max="2563" width="15.7109375" style="212" customWidth="1"/>
    <col min="2564" max="2564" width="18.42578125" style="212" customWidth="1"/>
    <col min="2565" max="2565" width="15.85546875" style="212" customWidth="1"/>
    <col min="2566" max="2566" width="13.85546875" style="212" customWidth="1"/>
    <col min="2567" max="2816" width="9.140625" style="212"/>
    <col min="2817" max="2817" width="41.5703125" style="212" customWidth="1"/>
    <col min="2818" max="2818" width="16.85546875" style="212" customWidth="1"/>
    <col min="2819" max="2819" width="15.7109375" style="212" customWidth="1"/>
    <col min="2820" max="2820" width="18.42578125" style="212" customWidth="1"/>
    <col min="2821" max="2821" width="15.85546875" style="212" customWidth="1"/>
    <col min="2822" max="2822" width="13.85546875" style="212" customWidth="1"/>
    <col min="2823" max="3072" width="9.140625" style="212"/>
    <col min="3073" max="3073" width="41.5703125" style="212" customWidth="1"/>
    <col min="3074" max="3074" width="16.85546875" style="212" customWidth="1"/>
    <col min="3075" max="3075" width="15.7109375" style="212" customWidth="1"/>
    <col min="3076" max="3076" width="18.42578125" style="212" customWidth="1"/>
    <col min="3077" max="3077" width="15.85546875" style="212" customWidth="1"/>
    <col min="3078" max="3078" width="13.85546875" style="212" customWidth="1"/>
    <col min="3079" max="3328" width="9.140625" style="212"/>
    <col min="3329" max="3329" width="41.5703125" style="212" customWidth="1"/>
    <col min="3330" max="3330" width="16.85546875" style="212" customWidth="1"/>
    <col min="3331" max="3331" width="15.7109375" style="212" customWidth="1"/>
    <col min="3332" max="3332" width="18.42578125" style="212" customWidth="1"/>
    <col min="3333" max="3333" width="15.85546875" style="212" customWidth="1"/>
    <col min="3334" max="3334" width="13.85546875" style="212" customWidth="1"/>
    <col min="3335" max="3584" width="9.140625" style="212"/>
    <col min="3585" max="3585" width="41.5703125" style="212" customWidth="1"/>
    <col min="3586" max="3586" width="16.85546875" style="212" customWidth="1"/>
    <col min="3587" max="3587" width="15.7109375" style="212" customWidth="1"/>
    <col min="3588" max="3588" width="18.42578125" style="212" customWidth="1"/>
    <col min="3589" max="3589" width="15.85546875" style="212" customWidth="1"/>
    <col min="3590" max="3590" width="13.85546875" style="212" customWidth="1"/>
    <col min="3591" max="3840" width="9.140625" style="212"/>
    <col min="3841" max="3841" width="41.5703125" style="212" customWidth="1"/>
    <col min="3842" max="3842" width="16.85546875" style="212" customWidth="1"/>
    <col min="3843" max="3843" width="15.7109375" style="212" customWidth="1"/>
    <col min="3844" max="3844" width="18.42578125" style="212" customWidth="1"/>
    <col min="3845" max="3845" width="15.85546875" style="212" customWidth="1"/>
    <col min="3846" max="3846" width="13.85546875" style="212" customWidth="1"/>
    <col min="3847" max="4096" width="9.140625" style="212"/>
    <col min="4097" max="4097" width="41.5703125" style="212" customWidth="1"/>
    <col min="4098" max="4098" width="16.85546875" style="212" customWidth="1"/>
    <col min="4099" max="4099" width="15.7109375" style="212" customWidth="1"/>
    <col min="4100" max="4100" width="18.42578125" style="212" customWidth="1"/>
    <col min="4101" max="4101" width="15.85546875" style="212" customWidth="1"/>
    <col min="4102" max="4102" width="13.85546875" style="212" customWidth="1"/>
    <col min="4103" max="4352" width="9.140625" style="212"/>
    <col min="4353" max="4353" width="41.5703125" style="212" customWidth="1"/>
    <col min="4354" max="4354" width="16.85546875" style="212" customWidth="1"/>
    <col min="4355" max="4355" width="15.7109375" style="212" customWidth="1"/>
    <col min="4356" max="4356" width="18.42578125" style="212" customWidth="1"/>
    <col min="4357" max="4357" width="15.85546875" style="212" customWidth="1"/>
    <col min="4358" max="4358" width="13.85546875" style="212" customWidth="1"/>
    <col min="4359" max="4608" width="9.140625" style="212"/>
    <col min="4609" max="4609" width="41.5703125" style="212" customWidth="1"/>
    <col min="4610" max="4610" width="16.85546875" style="212" customWidth="1"/>
    <col min="4611" max="4611" width="15.7109375" style="212" customWidth="1"/>
    <col min="4612" max="4612" width="18.42578125" style="212" customWidth="1"/>
    <col min="4613" max="4613" width="15.85546875" style="212" customWidth="1"/>
    <col min="4614" max="4614" width="13.85546875" style="212" customWidth="1"/>
    <col min="4615" max="4864" width="9.140625" style="212"/>
    <col min="4865" max="4865" width="41.5703125" style="212" customWidth="1"/>
    <col min="4866" max="4866" width="16.85546875" style="212" customWidth="1"/>
    <col min="4867" max="4867" width="15.7109375" style="212" customWidth="1"/>
    <col min="4868" max="4868" width="18.42578125" style="212" customWidth="1"/>
    <col min="4869" max="4869" width="15.85546875" style="212" customWidth="1"/>
    <col min="4870" max="4870" width="13.85546875" style="212" customWidth="1"/>
    <col min="4871" max="5120" width="9.140625" style="212"/>
    <col min="5121" max="5121" width="41.5703125" style="212" customWidth="1"/>
    <col min="5122" max="5122" width="16.85546875" style="212" customWidth="1"/>
    <col min="5123" max="5123" width="15.7109375" style="212" customWidth="1"/>
    <col min="5124" max="5124" width="18.42578125" style="212" customWidth="1"/>
    <col min="5125" max="5125" width="15.85546875" style="212" customWidth="1"/>
    <col min="5126" max="5126" width="13.85546875" style="212" customWidth="1"/>
    <col min="5127" max="5376" width="9.140625" style="212"/>
    <col min="5377" max="5377" width="41.5703125" style="212" customWidth="1"/>
    <col min="5378" max="5378" width="16.85546875" style="212" customWidth="1"/>
    <col min="5379" max="5379" width="15.7109375" style="212" customWidth="1"/>
    <col min="5380" max="5380" width="18.42578125" style="212" customWidth="1"/>
    <col min="5381" max="5381" width="15.85546875" style="212" customWidth="1"/>
    <col min="5382" max="5382" width="13.85546875" style="212" customWidth="1"/>
    <col min="5383" max="5632" width="9.140625" style="212"/>
    <col min="5633" max="5633" width="41.5703125" style="212" customWidth="1"/>
    <col min="5634" max="5634" width="16.85546875" style="212" customWidth="1"/>
    <col min="5635" max="5635" width="15.7109375" style="212" customWidth="1"/>
    <col min="5636" max="5636" width="18.42578125" style="212" customWidth="1"/>
    <col min="5637" max="5637" width="15.85546875" style="212" customWidth="1"/>
    <col min="5638" max="5638" width="13.85546875" style="212" customWidth="1"/>
    <col min="5639" max="5888" width="9.140625" style="212"/>
    <col min="5889" max="5889" width="41.5703125" style="212" customWidth="1"/>
    <col min="5890" max="5890" width="16.85546875" style="212" customWidth="1"/>
    <col min="5891" max="5891" width="15.7109375" style="212" customWidth="1"/>
    <col min="5892" max="5892" width="18.42578125" style="212" customWidth="1"/>
    <col min="5893" max="5893" width="15.85546875" style="212" customWidth="1"/>
    <col min="5894" max="5894" width="13.85546875" style="212" customWidth="1"/>
    <col min="5895" max="6144" width="9.140625" style="212"/>
    <col min="6145" max="6145" width="41.5703125" style="212" customWidth="1"/>
    <col min="6146" max="6146" width="16.85546875" style="212" customWidth="1"/>
    <col min="6147" max="6147" width="15.7109375" style="212" customWidth="1"/>
    <col min="6148" max="6148" width="18.42578125" style="212" customWidth="1"/>
    <col min="6149" max="6149" width="15.85546875" style="212" customWidth="1"/>
    <col min="6150" max="6150" width="13.85546875" style="212" customWidth="1"/>
    <col min="6151" max="6400" width="9.140625" style="212"/>
    <col min="6401" max="6401" width="41.5703125" style="212" customWidth="1"/>
    <col min="6402" max="6402" width="16.85546875" style="212" customWidth="1"/>
    <col min="6403" max="6403" width="15.7109375" style="212" customWidth="1"/>
    <col min="6404" max="6404" width="18.42578125" style="212" customWidth="1"/>
    <col min="6405" max="6405" width="15.85546875" style="212" customWidth="1"/>
    <col min="6406" max="6406" width="13.85546875" style="212" customWidth="1"/>
    <col min="6407" max="6656" width="9.140625" style="212"/>
    <col min="6657" max="6657" width="41.5703125" style="212" customWidth="1"/>
    <col min="6658" max="6658" width="16.85546875" style="212" customWidth="1"/>
    <col min="6659" max="6659" width="15.7109375" style="212" customWidth="1"/>
    <col min="6660" max="6660" width="18.42578125" style="212" customWidth="1"/>
    <col min="6661" max="6661" width="15.85546875" style="212" customWidth="1"/>
    <col min="6662" max="6662" width="13.85546875" style="212" customWidth="1"/>
    <col min="6663" max="6912" width="9.140625" style="212"/>
    <col min="6913" max="6913" width="41.5703125" style="212" customWidth="1"/>
    <col min="6914" max="6914" width="16.85546875" style="212" customWidth="1"/>
    <col min="6915" max="6915" width="15.7109375" style="212" customWidth="1"/>
    <col min="6916" max="6916" width="18.42578125" style="212" customWidth="1"/>
    <col min="6917" max="6917" width="15.85546875" style="212" customWidth="1"/>
    <col min="6918" max="6918" width="13.85546875" style="212" customWidth="1"/>
    <col min="6919" max="7168" width="9.140625" style="212"/>
    <col min="7169" max="7169" width="41.5703125" style="212" customWidth="1"/>
    <col min="7170" max="7170" width="16.85546875" style="212" customWidth="1"/>
    <col min="7171" max="7171" width="15.7109375" style="212" customWidth="1"/>
    <col min="7172" max="7172" width="18.42578125" style="212" customWidth="1"/>
    <col min="7173" max="7173" width="15.85546875" style="212" customWidth="1"/>
    <col min="7174" max="7174" width="13.85546875" style="212" customWidth="1"/>
    <col min="7175" max="7424" width="9.140625" style="212"/>
    <col min="7425" max="7425" width="41.5703125" style="212" customWidth="1"/>
    <col min="7426" max="7426" width="16.85546875" style="212" customWidth="1"/>
    <col min="7427" max="7427" width="15.7109375" style="212" customWidth="1"/>
    <col min="7428" max="7428" width="18.42578125" style="212" customWidth="1"/>
    <col min="7429" max="7429" width="15.85546875" style="212" customWidth="1"/>
    <col min="7430" max="7430" width="13.85546875" style="212" customWidth="1"/>
    <col min="7431" max="7680" width="9.140625" style="212"/>
    <col min="7681" max="7681" width="41.5703125" style="212" customWidth="1"/>
    <col min="7682" max="7682" width="16.85546875" style="212" customWidth="1"/>
    <col min="7683" max="7683" width="15.7109375" style="212" customWidth="1"/>
    <col min="7684" max="7684" width="18.42578125" style="212" customWidth="1"/>
    <col min="7685" max="7685" width="15.85546875" style="212" customWidth="1"/>
    <col min="7686" max="7686" width="13.85546875" style="212" customWidth="1"/>
    <col min="7687" max="7936" width="9.140625" style="212"/>
    <col min="7937" max="7937" width="41.5703125" style="212" customWidth="1"/>
    <col min="7938" max="7938" width="16.85546875" style="212" customWidth="1"/>
    <col min="7939" max="7939" width="15.7109375" style="212" customWidth="1"/>
    <col min="7940" max="7940" width="18.42578125" style="212" customWidth="1"/>
    <col min="7941" max="7941" width="15.85546875" style="212" customWidth="1"/>
    <col min="7942" max="7942" width="13.85546875" style="212" customWidth="1"/>
    <col min="7943" max="8192" width="9.140625" style="212"/>
    <col min="8193" max="8193" width="41.5703125" style="212" customWidth="1"/>
    <col min="8194" max="8194" width="16.85546875" style="212" customWidth="1"/>
    <col min="8195" max="8195" width="15.7109375" style="212" customWidth="1"/>
    <col min="8196" max="8196" width="18.42578125" style="212" customWidth="1"/>
    <col min="8197" max="8197" width="15.85546875" style="212" customWidth="1"/>
    <col min="8198" max="8198" width="13.85546875" style="212" customWidth="1"/>
    <col min="8199" max="8448" width="9.140625" style="212"/>
    <col min="8449" max="8449" width="41.5703125" style="212" customWidth="1"/>
    <col min="8450" max="8450" width="16.85546875" style="212" customWidth="1"/>
    <col min="8451" max="8451" width="15.7109375" style="212" customWidth="1"/>
    <col min="8452" max="8452" width="18.42578125" style="212" customWidth="1"/>
    <col min="8453" max="8453" width="15.85546875" style="212" customWidth="1"/>
    <col min="8454" max="8454" width="13.85546875" style="212" customWidth="1"/>
    <col min="8455" max="8704" width="9.140625" style="212"/>
    <col min="8705" max="8705" width="41.5703125" style="212" customWidth="1"/>
    <col min="8706" max="8706" width="16.85546875" style="212" customWidth="1"/>
    <col min="8707" max="8707" width="15.7109375" style="212" customWidth="1"/>
    <col min="8708" max="8708" width="18.42578125" style="212" customWidth="1"/>
    <col min="8709" max="8709" width="15.85546875" style="212" customWidth="1"/>
    <col min="8710" max="8710" width="13.85546875" style="212" customWidth="1"/>
    <col min="8711" max="8960" width="9.140625" style="212"/>
    <col min="8961" max="8961" width="41.5703125" style="212" customWidth="1"/>
    <col min="8962" max="8962" width="16.85546875" style="212" customWidth="1"/>
    <col min="8963" max="8963" width="15.7109375" style="212" customWidth="1"/>
    <col min="8964" max="8964" width="18.42578125" style="212" customWidth="1"/>
    <col min="8965" max="8965" width="15.85546875" style="212" customWidth="1"/>
    <col min="8966" max="8966" width="13.85546875" style="212" customWidth="1"/>
    <col min="8967" max="9216" width="9.140625" style="212"/>
    <col min="9217" max="9217" width="41.5703125" style="212" customWidth="1"/>
    <col min="9218" max="9218" width="16.85546875" style="212" customWidth="1"/>
    <col min="9219" max="9219" width="15.7109375" style="212" customWidth="1"/>
    <col min="9220" max="9220" width="18.42578125" style="212" customWidth="1"/>
    <col min="9221" max="9221" width="15.85546875" style="212" customWidth="1"/>
    <col min="9222" max="9222" width="13.85546875" style="212" customWidth="1"/>
    <col min="9223" max="9472" width="9.140625" style="212"/>
    <col min="9473" max="9473" width="41.5703125" style="212" customWidth="1"/>
    <col min="9474" max="9474" width="16.85546875" style="212" customWidth="1"/>
    <col min="9475" max="9475" width="15.7109375" style="212" customWidth="1"/>
    <col min="9476" max="9476" width="18.42578125" style="212" customWidth="1"/>
    <col min="9477" max="9477" width="15.85546875" style="212" customWidth="1"/>
    <col min="9478" max="9478" width="13.85546875" style="212" customWidth="1"/>
    <col min="9479" max="9728" width="9.140625" style="212"/>
    <col min="9729" max="9729" width="41.5703125" style="212" customWidth="1"/>
    <col min="9730" max="9730" width="16.85546875" style="212" customWidth="1"/>
    <col min="9731" max="9731" width="15.7109375" style="212" customWidth="1"/>
    <col min="9732" max="9732" width="18.42578125" style="212" customWidth="1"/>
    <col min="9733" max="9733" width="15.85546875" style="212" customWidth="1"/>
    <col min="9734" max="9734" width="13.85546875" style="212" customWidth="1"/>
    <col min="9735" max="9984" width="9.140625" style="212"/>
    <col min="9985" max="9985" width="41.5703125" style="212" customWidth="1"/>
    <col min="9986" max="9986" width="16.85546875" style="212" customWidth="1"/>
    <col min="9987" max="9987" width="15.7109375" style="212" customWidth="1"/>
    <col min="9988" max="9988" width="18.42578125" style="212" customWidth="1"/>
    <col min="9989" max="9989" width="15.85546875" style="212" customWidth="1"/>
    <col min="9990" max="9990" width="13.85546875" style="212" customWidth="1"/>
    <col min="9991" max="10240" width="9.140625" style="212"/>
    <col min="10241" max="10241" width="41.5703125" style="212" customWidth="1"/>
    <col min="10242" max="10242" width="16.85546875" style="212" customWidth="1"/>
    <col min="10243" max="10243" width="15.7109375" style="212" customWidth="1"/>
    <col min="10244" max="10244" width="18.42578125" style="212" customWidth="1"/>
    <col min="10245" max="10245" width="15.85546875" style="212" customWidth="1"/>
    <col min="10246" max="10246" width="13.85546875" style="212" customWidth="1"/>
    <col min="10247" max="10496" width="9.140625" style="212"/>
    <col min="10497" max="10497" width="41.5703125" style="212" customWidth="1"/>
    <col min="10498" max="10498" width="16.85546875" style="212" customWidth="1"/>
    <col min="10499" max="10499" width="15.7109375" style="212" customWidth="1"/>
    <col min="10500" max="10500" width="18.42578125" style="212" customWidth="1"/>
    <col min="10501" max="10501" width="15.85546875" style="212" customWidth="1"/>
    <col min="10502" max="10502" width="13.85546875" style="212" customWidth="1"/>
    <col min="10503" max="10752" width="9.140625" style="212"/>
    <col min="10753" max="10753" width="41.5703125" style="212" customWidth="1"/>
    <col min="10754" max="10754" width="16.85546875" style="212" customWidth="1"/>
    <col min="10755" max="10755" width="15.7109375" style="212" customWidth="1"/>
    <col min="10756" max="10756" width="18.42578125" style="212" customWidth="1"/>
    <col min="10757" max="10757" width="15.85546875" style="212" customWidth="1"/>
    <col min="10758" max="10758" width="13.85546875" style="212" customWidth="1"/>
    <col min="10759" max="11008" width="9.140625" style="212"/>
    <col min="11009" max="11009" width="41.5703125" style="212" customWidth="1"/>
    <col min="11010" max="11010" width="16.85546875" style="212" customWidth="1"/>
    <col min="11011" max="11011" width="15.7109375" style="212" customWidth="1"/>
    <col min="11012" max="11012" width="18.42578125" style="212" customWidth="1"/>
    <col min="11013" max="11013" width="15.85546875" style="212" customWidth="1"/>
    <col min="11014" max="11014" width="13.85546875" style="212" customWidth="1"/>
    <col min="11015" max="11264" width="9.140625" style="212"/>
    <col min="11265" max="11265" width="41.5703125" style="212" customWidth="1"/>
    <col min="11266" max="11266" width="16.85546875" style="212" customWidth="1"/>
    <col min="11267" max="11267" width="15.7109375" style="212" customWidth="1"/>
    <col min="11268" max="11268" width="18.42578125" style="212" customWidth="1"/>
    <col min="11269" max="11269" width="15.85546875" style="212" customWidth="1"/>
    <col min="11270" max="11270" width="13.85546875" style="212" customWidth="1"/>
    <col min="11271" max="11520" width="9.140625" style="212"/>
    <col min="11521" max="11521" width="41.5703125" style="212" customWidth="1"/>
    <col min="11522" max="11522" width="16.85546875" style="212" customWidth="1"/>
    <col min="11523" max="11523" width="15.7109375" style="212" customWidth="1"/>
    <col min="11524" max="11524" width="18.42578125" style="212" customWidth="1"/>
    <col min="11525" max="11525" width="15.85546875" style="212" customWidth="1"/>
    <col min="11526" max="11526" width="13.85546875" style="212" customWidth="1"/>
    <col min="11527" max="11776" width="9.140625" style="212"/>
    <col min="11777" max="11777" width="41.5703125" style="212" customWidth="1"/>
    <col min="11778" max="11778" width="16.85546875" style="212" customWidth="1"/>
    <col min="11779" max="11779" width="15.7109375" style="212" customWidth="1"/>
    <col min="11780" max="11780" width="18.42578125" style="212" customWidth="1"/>
    <col min="11781" max="11781" width="15.85546875" style="212" customWidth="1"/>
    <col min="11782" max="11782" width="13.85546875" style="212" customWidth="1"/>
    <col min="11783" max="12032" width="9.140625" style="212"/>
    <col min="12033" max="12033" width="41.5703125" style="212" customWidth="1"/>
    <col min="12034" max="12034" width="16.85546875" style="212" customWidth="1"/>
    <col min="12035" max="12035" width="15.7109375" style="212" customWidth="1"/>
    <col min="12036" max="12036" width="18.42578125" style="212" customWidth="1"/>
    <col min="12037" max="12037" width="15.85546875" style="212" customWidth="1"/>
    <col min="12038" max="12038" width="13.85546875" style="212" customWidth="1"/>
    <col min="12039" max="12288" width="9.140625" style="212"/>
    <col min="12289" max="12289" width="41.5703125" style="212" customWidth="1"/>
    <col min="12290" max="12290" width="16.85546875" style="212" customWidth="1"/>
    <col min="12291" max="12291" width="15.7109375" style="212" customWidth="1"/>
    <col min="12292" max="12292" width="18.42578125" style="212" customWidth="1"/>
    <col min="12293" max="12293" width="15.85546875" style="212" customWidth="1"/>
    <col min="12294" max="12294" width="13.85546875" style="212" customWidth="1"/>
    <col min="12295" max="12544" width="9.140625" style="212"/>
    <col min="12545" max="12545" width="41.5703125" style="212" customWidth="1"/>
    <col min="12546" max="12546" width="16.85546875" style="212" customWidth="1"/>
    <col min="12547" max="12547" width="15.7109375" style="212" customWidth="1"/>
    <col min="12548" max="12548" width="18.42578125" style="212" customWidth="1"/>
    <col min="12549" max="12549" width="15.85546875" style="212" customWidth="1"/>
    <col min="12550" max="12550" width="13.85546875" style="212" customWidth="1"/>
    <col min="12551" max="12800" width="9.140625" style="212"/>
    <col min="12801" max="12801" width="41.5703125" style="212" customWidth="1"/>
    <col min="12802" max="12802" width="16.85546875" style="212" customWidth="1"/>
    <col min="12803" max="12803" width="15.7109375" style="212" customWidth="1"/>
    <col min="12804" max="12804" width="18.42578125" style="212" customWidth="1"/>
    <col min="12805" max="12805" width="15.85546875" style="212" customWidth="1"/>
    <col min="12806" max="12806" width="13.85546875" style="212" customWidth="1"/>
    <col min="12807" max="13056" width="9.140625" style="212"/>
    <col min="13057" max="13057" width="41.5703125" style="212" customWidth="1"/>
    <col min="13058" max="13058" width="16.85546875" style="212" customWidth="1"/>
    <col min="13059" max="13059" width="15.7109375" style="212" customWidth="1"/>
    <col min="13060" max="13060" width="18.42578125" style="212" customWidth="1"/>
    <col min="13061" max="13061" width="15.85546875" style="212" customWidth="1"/>
    <col min="13062" max="13062" width="13.85546875" style="212" customWidth="1"/>
    <col min="13063" max="13312" width="9.140625" style="212"/>
    <col min="13313" max="13313" width="41.5703125" style="212" customWidth="1"/>
    <col min="13314" max="13314" width="16.85546875" style="212" customWidth="1"/>
    <col min="13315" max="13315" width="15.7109375" style="212" customWidth="1"/>
    <col min="13316" max="13316" width="18.42578125" style="212" customWidth="1"/>
    <col min="13317" max="13317" width="15.85546875" style="212" customWidth="1"/>
    <col min="13318" max="13318" width="13.85546875" style="212" customWidth="1"/>
    <col min="13319" max="13568" width="9.140625" style="212"/>
    <col min="13569" max="13569" width="41.5703125" style="212" customWidth="1"/>
    <col min="13570" max="13570" width="16.85546875" style="212" customWidth="1"/>
    <col min="13571" max="13571" width="15.7109375" style="212" customWidth="1"/>
    <col min="13572" max="13572" width="18.42578125" style="212" customWidth="1"/>
    <col min="13573" max="13573" width="15.85546875" style="212" customWidth="1"/>
    <col min="13574" max="13574" width="13.85546875" style="212" customWidth="1"/>
    <col min="13575" max="13824" width="9.140625" style="212"/>
    <col min="13825" max="13825" width="41.5703125" style="212" customWidth="1"/>
    <col min="13826" max="13826" width="16.85546875" style="212" customWidth="1"/>
    <col min="13827" max="13827" width="15.7109375" style="212" customWidth="1"/>
    <col min="13828" max="13828" width="18.42578125" style="212" customWidth="1"/>
    <col min="13829" max="13829" width="15.85546875" style="212" customWidth="1"/>
    <col min="13830" max="13830" width="13.85546875" style="212" customWidth="1"/>
    <col min="13831" max="14080" width="9.140625" style="212"/>
    <col min="14081" max="14081" width="41.5703125" style="212" customWidth="1"/>
    <col min="14082" max="14082" width="16.85546875" style="212" customWidth="1"/>
    <col min="14083" max="14083" width="15.7109375" style="212" customWidth="1"/>
    <col min="14084" max="14084" width="18.42578125" style="212" customWidth="1"/>
    <col min="14085" max="14085" width="15.85546875" style="212" customWidth="1"/>
    <col min="14086" max="14086" width="13.85546875" style="212" customWidth="1"/>
    <col min="14087" max="14336" width="9.140625" style="212"/>
    <col min="14337" max="14337" width="41.5703125" style="212" customWidth="1"/>
    <col min="14338" max="14338" width="16.85546875" style="212" customWidth="1"/>
    <col min="14339" max="14339" width="15.7109375" style="212" customWidth="1"/>
    <col min="14340" max="14340" width="18.42578125" style="212" customWidth="1"/>
    <col min="14341" max="14341" width="15.85546875" style="212" customWidth="1"/>
    <col min="14342" max="14342" width="13.85546875" style="212" customWidth="1"/>
    <col min="14343" max="14592" width="9.140625" style="212"/>
    <col min="14593" max="14593" width="41.5703125" style="212" customWidth="1"/>
    <col min="14594" max="14594" width="16.85546875" style="212" customWidth="1"/>
    <col min="14595" max="14595" width="15.7109375" style="212" customWidth="1"/>
    <col min="14596" max="14596" width="18.42578125" style="212" customWidth="1"/>
    <col min="14597" max="14597" width="15.85546875" style="212" customWidth="1"/>
    <col min="14598" max="14598" width="13.85546875" style="212" customWidth="1"/>
    <col min="14599" max="14848" width="9.140625" style="212"/>
    <col min="14849" max="14849" width="41.5703125" style="212" customWidth="1"/>
    <col min="14850" max="14850" width="16.85546875" style="212" customWidth="1"/>
    <col min="14851" max="14851" width="15.7109375" style="212" customWidth="1"/>
    <col min="14852" max="14852" width="18.42578125" style="212" customWidth="1"/>
    <col min="14853" max="14853" width="15.85546875" style="212" customWidth="1"/>
    <col min="14854" max="14854" width="13.85546875" style="212" customWidth="1"/>
    <col min="14855" max="15104" width="9.140625" style="212"/>
    <col min="15105" max="15105" width="41.5703125" style="212" customWidth="1"/>
    <col min="15106" max="15106" width="16.85546875" style="212" customWidth="1"/>
    <col min="15107" max="15107" width="15.7109375" style="212" customWidth="1"/>
    <col min="15108" max="15108" width="18.42578125" style="212" customWidth="1"/>
    <col min="15109" max="15109" width="15.85546875" style="212" customWidth="1"/>
    <col min="15110" max="15110" width="13.85546875" style="212" customWidth="1"/>
    <col min="15111" max="15360" width="9.140625" style="212"/>
    <col min="15361" max="15361" width="41.5703125" style="212" customWidth="1"/>
    <col min="15362" max="15362" width="16.85546875" style="212" customWidth="1"/>
    <col min="15363" max="15363" width="15.7109375" style="212" customWidth="1"/>
    <col min="15364" max="15364" width="18.42578125" style="212" customWidth="1"/>
    <col min="15365" max="15365" width="15.85546875" style="212" customWidth="1"/>
    <col min="15366" max="15366" width="13.85546875" style="212" customWidth="1"/>
    <col min="15367" max="15616" width="9.140625" style="212"/>
    <col min="15617" max="15617" width="41.5703125" style="212" customWidth="1"/>
    <col min="15618" max="15618" width="16.85546875" style="212" customWidth="1"/>
    <col min="15619" max="15619" width="15.7109375" style="212" customWidth="1"/>
    <col min="15620" max="15620" width="18.42578125" style="212" customWidth="1"/>
    <col min="15621" max="15621" width="15.85546875" style="212" customWidth="1"/>
    <col min="15622" max="15622" width="13.85546875" style="212" customWidth="1"/>
    <col min="15623" max="15872" width="9.140625" style="212"/>
    <col min="15873" max="15873" width="41.5703125" style="212" customWidth="1"/>
    <col min="15874" max="15874" width="16.85546875" style="212" customWidth="1"/>
    <col min="15875" max="15875" width="15.7109375" style="212" customWidth="1"/>
    <col min="15876" max="15876" width="18.42578125" style="212" customWidth="1"/>
    <col min="15877" max="15877" width="15.85546875" style="212" customWidth="1"/>
    <col min="15878" max="15878" width="13.85546875" style="212" customWidth="1"/>
    <col min="15879" max="16128" width="9.140625" style="212"/>
    <col min="16129" max="16129" width="41.5703125" style="212" customWidth="1"/>
    <col min="16130" max="16130" width="16.85546875" style="212" customWidth="1"/>
    <col min="16131" max="16131" width="15.7109375" style="212" customWidth="1"/>
    <col min="16132" max="16132" width="18.42578125" style="212" customWidth="1"/>
    <col min="16133" max="16133" width="15.85546875" style="212" customWidth="1"/>
    <col min="16134" max="16134" width="13.85546875" style="212" customWidth="1"/>
    <col min="16135" max="16384" width="9.140625" style="212"/>
  </cols>
  <sheetData>
    <row r="1" spans="1:6" ht="23.25" x14ac:dyDescent="0.5">
      <c r="E1" s="420" t="s">
        <v>294</v>
      </c>
      <c r="F1" s="213"/>
    </row>
    <row r="2" spans="1:6" ht="23.25" x14ac:dyDescent="0.5">
      <c r="A2" s="701" t="s">
        <v>80</v>
      </c>
      <c r="B2" s="701"/>
      <c r="C2" s="701"/>
      <c r="D2" s="701"/>
      <c r="E2" s="701"/>
      <c r="F2" s="701"/>
    </row>
    <row r="3" spans="1:6" ht="23.25" x14ac:dyDescent="0.5">
      <c r="A3" s="701" t="s">
        <v>295</v>
      </c>
      <c r="B3" s="701"/>
      <c r="C3" s="701"/>
      <c r="D3" s="701"/>
      <c r="E3" s="701"/>
      <c r="F3" s="701"/>
    </row>
    <row r="4" spans="1:6" ht="23.25" x14ac:dyDescent="0.5">
      <c r="A4" s="717" t="s">
        <v>688</v>
      </c>
      <c r="B4" s="717"/>
      <c r="C4" s="717"/>
      <c r="D4" s="717"/>
      <c r="E4" s="717"/>
      <c r="F4" s="717"/>
    </row>
    <row r="5" spans="1:6" s="319" customFormat="1" ht="29.25" customHeight="1" x14ac:dyDescent="0.5">
      <c r="A5" s="214" t="s">
        <v>12</v>
      </c>
      <c r="B5" s="421" t="s">
        <v>20</v>
      </c>
      <c r="C5" s="421" t="s">
        <v>186</v>
      </c>
      <c r="D5" s="421" t="s">
        <v>187</v>
      </c>
      <c r="E5" s="421" t="s">
        <v>85</v>
      </c>
      <c r="F5" s="215"/>
    </row>
    <row r="6" spans="1:6" s="217" customFormat="1" ht="23.25" x14ac:dyDescent="0.5">
      <c r="A6" s="216" t="s">
        <v>296</v>
      </c>
      <c r="B6" s="422">
        <v>23114.44</v>
      </c>
      <c r="C6" s="423">
        <v>2315.1799999999998</v>
      </c>
      <c r="D6" s="423">
        <v>23114.44</v>
      </c>
      <c r="E6" s="424">
        <f>B6+C6-D6</f>
        <v>2315.1800000000003</v>
      </c>
    </row>
    <row r="7" spans="1:6" s="217" customFormat="1" ht="23.25" x14ac:dyDescent="0.5">
      <c r="A7" s="218" t="s">
        <v>297</v>
      </c>
      <c r="B7" s="424">
        <v>200325</v>
      </c>
      <c r="C7" s="423">
        <v>0</v>
      </c>
      <c r="D7" s="423">
        <v>0</v>
      </c>
      <c r="E7" s="424">
        <f>B7+C7-D7</f>
        <v>200325</v>
      </c>
    </row>
    <row r="8" spans="1:6" s="217" customFormat="1" ht="23.25" x14ac:dyDescent="0.5">
      <c r="A8" s="218" t="s">
        <v>298</v>
      </c>
      <c r="B8" s="424">
        <v>23402.29</v>
      </c>
      <c r="C8" s="423">
        <v>0</v>
      </c>
      <c r="D8" s="423">
        <v>0</v>
      </c>
      <c r="E8" s="424">
        <f>B8+C8-D8</f>
        <v>23402.29</v>
      </c>
    </row>
    <row r="9" spans="1:6" s="217" customFormat="1" ht="23.25" x14ac:dyDescent="0.5">
      <c r="A9" s="218" t="s">
        <v>443</v>
      </c>
      <c r="B9" s="424">
        <v>6459.26</v>
      </c>
      <c r="C9" s="423">
        <v>0</v>
      </c>
      <c r="D9" s="517">
        <v>0</v>
      </c>
      <c r="E9" s="424">
        <f>B9+C9-D9</f>
        <v>6459.26</v>
      </c>
    </row>
    <row r="10" spans="1:6" s="217" customFormat="1" ht="23.25" x14ac:dyDescent="0.5">
      <c r="A10" s="218" t="s">
        <v>563</v>
      </c>
      <c r="B10" s="424">
        <v>25000</v>
      </c>
      <c r="C10" s="423">
        <v>0</v>
      </c>
      <c r="D10" s="423"/>
      <c r="E10" s="424">
        <v>0</v>
      </c>
    </row>
    <row r="11" spans="1:6" s="217" customFormat="1" ht="21" customHeight="1" x14ac:dyDescent="0.5">
      <c r="A11" s="218" t="s">
        <v>564</v>
      </c>
      <c r="B11" s="424">
        <v>4084.6</v>
      </c>
      <c r="C11" s="423">
        <v>0</v>
      </c>
      <c r="D11" s="423">
        <v>0</v>
      </c>
      <c r="E11" s="424">
        <v>0</v>
      </c>
    </row>
    <row r="12" spans="1:6" s="217" customFormat="1" ht="23.25" x14ac:dyDescent="0.5">
      <c r="A12" s="218" t="s">
        <v>632</v>
      </c>
      <c r="B12" s="424">
        <v>0</v>
      </c>
      <c r="C12" s="423">
        <v>0</v>
      </c>
      <c r="D12" s="423">
        <v>0</v>
      </c>
      <c r="E12" s="424">
        <v>0</v>
      </c>
    </row>
    <row r="13" spans="1:6" s="217" customFormat="1" ht="23.25" x14ac:dyDescent="0.5">
      <c r="A13" s="218" t="s">
        <v>671</v>
      </c>
      <c r="B13" s="424">
        <v>0</v>
      </c>
      <c r="C13" s="423">
        <v>0</v>
      </c>
      <c r="D13" s="423">
        <v>0</v>
      </c>
      <c r="E13" s="424">
        <f>B13+C13-D13</f>
        <v>0</v>
      </c>
    </row>
    <row r="14" spans="1:6" s="217" customFormat="1" ht="23.25" x14ac:dyDescent="0.5">
      <c r="A14" s="218" t="s">
        <v>544</v>
      </c>
      <c r="B14" s="424">
        <v>0</v>
      </c>
      <c r="C14" s="423">
        <v>0</v>
      </c>
      <c r="D14" s="423">
        <v>0</v>
      </c>
      <c r="E14" s="424">
        <f>B14+C14-D14</f>
        <v>0</v>
      </c>
    </row>
    <row r="15" spans="1:6" s="217" customFormat="1" ht="23.25" x14ac:dyDescent="0.5">
      <c r="A15" s="218" t="s">
        <v>545</v>
      </c>
      <c r="B15" s="424">
        <v>0</v>
      </c>
      <c r="C15" s="423">
        <v>1500</v>
      </c>
      <c r="D15" s="423">
        <v>0</v>
      </c>
      <c r="E15" s="424">
        <f>B15+C15-D15</f>
        <v>1500</v>
      </c>
    </row>
    <row r="16" spans="1:6" s="217" customFormat="1" ht="23.25" x14ac:dyDescent="0.5">
      <c r="A16" s="218" t="s">
        <v>584</v>
      </c>
      <c r="B16" s="424">
        <v>0</v>
      </c>
      <c r="C16" s="423">
        <v>0</v>
      </c>
      <c r="D16" s="423">
        <v>0</v>
      </c>
      <c r="E16" s="424">
        <f>B16+C16-D16</f>
        <v>0</v>
      </c>
    </row>
    <row r="17" spans="1:6" s="217" customFormat="1" ht="23.25" x14ac:dyDescent="0.5">
      <c r="A17" s="218" t="s">
        <v>568</v>
      </c>
      <c r="B17" s="424">
        <v>0</v>
      </c>
      <c r="C17" s="423">
        <v>0</v>
      </c>
      <c r="D17" s="423">
        <v>0</v>
      </c>
      <c r="E17" s="424">
        <f>B17+C17-D17</f>
        <v>0</v>
      </c>
    </row>
    <row r="18" spans="1:6" s="217" customFormat="1" ht="24" thickBot="1" x14ac:dyDescent="0.55000000000000004">
      <c r="A18" s="219" t="s">
        <v>302</v>
      </c>
      <c r="B18" s="425">
        <f>SUM(B6:B17)</f>
        <v>282385.58999999997</v>
      </c>
      <c r="C18" s="425">
        <f>SUM(C6:C17)</f>
        <v>3815.18</v>
      </c>
      <c r="D18" s="426">
        <f>SUM(D6:D17)</f>
        <v>23114.44</v>
      </c>
      <c r="E18" s="425">
        <f>SUM(E6:E17)</f>
        <v>234001.73</v>
      </c>
    </row>
    <row r="19" spans="1:6" ht="5.25" customHeight="1" thickTop="1" x14ac:dyDescent="0.5">
      <c r="A19" s="220"/>
      <c r="B19" s="427"/>
      <c r="C19" s="333"/>
      <c r="D19" s="333"/>
      <c r="E19" s="331"/>
      <c r="F19" s="221"/>
    </row>
    <row r="20" spans="1:6" ht="22.5" customHeight="1" x14ac:dyDescent="0.5">
      <c r="A20" s="701" t="s">
        <v>80</v>
      </c>
      <c r="B20" s="701"/>
      <c r="C20" s="701"/>
      <c r="D20" s="701"/>
      <c r="E20" s="701"/>
      <c r="F20" s="701"/>
    </row>
    <row r="21" spans="1:6" ht="22.5" customHeight="1" x14ac:dyDescent="0.5">
      <c r="A21" s="701" t="s">
        <v>295</v>
      </c>
      <c r="B21" s="701"/>
      <c r="C21" s="701"/>
      <c r="D21" s="701"/>
      <c r="E21" s="701"/>
      <c r="F21" s="701"/>
    </row>
    <row r="22" spans="1:6" ht="22.5" customHeight="1" x14ac:dyDescent="0.5">
      <c r="A22" s="717" t="s">
        <v>716</v>
      </c>
      <c r="B22" s="717"/>
      <c r="C22" s="717"/>
      <c r="D22" s="717"/>
      <c r="E22" s="717"/>
      <c r="F22" s="717"/>
    </row>
    <row r="23" spans="1:6" s="319" customFormat="1" ht="30" customHeight="1" x14ac:dyDescent="0.5">
      <c r="A23" s="214" t="s">
        <v>12</v>
      </c>
      <c r="B23" s="421" t="s">
        <v>20</v>
      </c>
      <c r="C23" s="421" t="s">
        <v>186</v>
      </c>
      <c r="D23" s="421" t="s">
        <v>187</v>
      </c>
      <c r="E23" s="421" t="s">
        <v>85</v>
      </c>
      <c r="F23" s="215"/>
    </row>
    <row r="24" spans="1:6" s="217" customFormat="1" ht="23.25" x14ac:dyDescent="0.5">
      <c r="A24" s="222" t="s">
        <v>296</v>
      </c>
      <c r="B24" s="422">
        <v>23114.44</v>
      </c>
      <c r="C24" s="423">
        <v>2315.1799999999998</v>
      </c>
      <c r="D24" s="423">
        <v>23114.44</v>
      </c>
      <c r="E24" s="424">
        <f>SUM(B24+C24-D24)</f>
        <v>2315.1800000000003</v>
      </c>
      <c r="F24" s="223"/>
    </row>
    <row r="25" spans="1:6" s="217" customFormat="1" ht="23.25" x14ac:dyDescent="0.5">
      <c r="A25" s="218" t="s">
        <v>297</v>
      </c>
      <c r="B25" s="424">
        <v>200325</v>
      </c>
      <c r="C25" s="423">
        <v>0</v>
      </c>
      <c r="D25" s="423">
        <v>0</v>
      </c>
      <c r="E25" s="424">
        <f>SUM(B25+C25-D25)</f>
        <v>200325</v>
      </c>
      <c r="F25" s="223"/>
    </row>
    <row r="26" spans="1:6" s="217" customFormat="1" ht="23.25" x14ac:dyDescent="0.5">
      <c r="A26" s="218" t="s">
        <v>298</v>
      </c>
      <c r="B26" s="424">
        <v>23402.29</v>
      </c>
      <c r="C26" s="423">
        <v>0</v>
      </c>
      <c r="D26" s="423">
        <v>0</v>
      </c>
      <c r="E26" s="424">
        <f>SUM(B26+C26-D26)</f>
        <v>23402.29</v>
      </c>
      <c r="F26" s="223"/>
    </row>
    <row r="27" spans="1:6" s="217" customFormat="1" ht="23.25" x14ac:dyDescent="0.5">
      <c r="A27" s="218" t="s">
        <v>299</v>
      </c>
      <c r="B27" s="424">
        <v>6459.26</v>
      </c>
      <c r="C27" s="423">
        <v>0</v>
      </c>
      <c r="D27" s="423">
        <v>0</v>
      </c>
      <c r="E27" s="424">
        <v>6459.29</v>
      </c>
      <c r="F27" s="223"/>
    </row>
    <row r="28" spans="1:6" s="217" customFormat="1" ht="23.25" x14ac:dyDescent="0.5">
      <c r="A28" s="218" t="s">
        <v>563</v>
      </c>
      <c r="B28" s="424">
        <v>25000</v>
      </c>
      <c r="C28" s="423">
        <v>0</v>
      </c>
      <c r="D28" s="423"/>
      <c r="E28" s="424">
        <v>0</v>
      </c>
      <c r="F28" s="223"/>
    </row>
    <row r="29" spans="1:6" s="217" customFormat="1" ht="23.25" x14ac:dyDescent="0.5">
      <c r="A29" s="218" t="s">
        <v>564</v>
      </c>
      <c r="B29" s="424">
        <v>0</v>
      </c>
      <c r="C29" s="423">
        <v>0</v>
      </c>
      <c r="D29" s="423"/>
      <c r="E29" s="424">
        <v>0</v>
      </c>
      <c r="F29" s="223"/>
    </row>
    <row r="30" spans="1:6" s="217" customFormat="1" ht="23.25" x14ac:dyDescent="0.5">
      <c r="A30" s="218" t="s">
        <v>632</v>
      </c>
      <c r="B30" s="424">
        <v>0</v>
      </c>
      <c r="C30" s="423"/>
      <c r="D30" s="423"/>
      <c r="E30" s="424">
        <v>0</v>
      </c>
      <c r="F30" s="223"/>
    </row>
    <row r="31" spans="1:6" s="217" customFormat="1" ht="23.25" x14ac:dyDescent="0.5">
      <c r="A31" s="218" t="s">
        <v>543</v>
      </c>
      <c r="B31" s="424">
        <v>0</v>
      </c>
      <c r="C31" s="423">
        <v>0</v>
      </c>
      <c r="D31" s="423">
        <v>0</v>
      </c>
      <c r="E31" s="424">
        <f t="shared" ref="E31:E34" si="0">SUM(B31+C31-D31)</f>
        <v>0</v>
      </c>
      <c r="F31" s="223"/>
    </row>
    <row r="32" spans="1:6" s="217" customFormat="1" ht="23.25" x14ac:dyDescent="0.5">
      <c r="A32" s="218" t="s">
        <v>544</v>
      </c>
      <c r="B32" s="424">
        <v>0</v>
      </c>
      <c r="C32" s="423">
        <v>0</v>
      </c>
      <c r="D32" s="423">
        <v>0</v>
      </c>
      <c r="E32" s="424">
        <f>SUM(B32+C32-D32)</f>
        <v>0</v>
      </c>
    </row>
    <row r="33" spans="1:9" s="217" customFormat="1" ht="23.25" hidden="1" x14ac:dyDescent="0.5">
      <c r="A33" s="218" t="s">
        <v>301</v>
      </c>
      <c r="B33" s="424"/>
      <c r="C33" s="423">
        <v>4477</v>
      </c>
      <c r="D33" s="423"/>
      <c r="E33" s="424">
        <f t="shared" si="0"/>
        <v>4477</v>
      </c>
    </row>
    <row r="34" spans="1:9" s="217" customFormat="1" ht="23.25" hidden="1" x14ac:dyDescent="0.5">
      <c r="A34" s="218" t="s">
        <v>301</v>
      </c>
      <c r="B34" s="424"/>
      <c r="C34" s="423">
        <v>153</v>
      </c>
      <c r="D34" s="423">
        <v>153</v>
      </c>
      <c r="E34" s="424">
        <f t="shared" si="0"/>
        <v>0</v>
      </c>
    </row>
    <row r="35" spans="1:9" s="217" customFormat="1" ht="23.25" x14ac:dyDescent="0.5">
      <c r="A35" s="218" t="s">
        <v>545</v>
      </c>
      <c r="B35" s="424">
        <v>0</v>
      </c>
      <c r="C35" s="423">
        <v>1500</v>
      </c>
      <c r="D35" s="423">
        <v>0</v>
      </c>
      <c r="E35" s="424">
        <f>SUM(C35-D35)</f>
        <v>1500</v>
      </c>
    </row>
    <row r="36" spans="1:9" s="217" customFormat="1" ht="23.25" x14ac:dyDescent="0.5">
      <c r="A36" s="218" t="s">
        <v>584</v>
      </c>
      <c r="B36" s="424">
        <v>0</v>
      </c>
      <c r="C36" s="423">
        <v>0</v>
      </c>
      <c r="D36" s="423">
        <v>0</v>
      </c>
      <c r="E36" s="424">
        <v>0</v>
      </c>
    </row>
    <row r="37" spans="1:9" s="217" customFormat="1" ht="23.25" x14ac:dyDescent="0.5">
      <c r="A37" s="218" t="s">
        <v>650</v>
      </c>
      <c r="B37" s="424"/>
      <c r="C37" s="423">
        <v>0</v>
      </c>
      <c r="D37" s="423">
        <v>0</v>
      </c>
      <c r="E37" s="424">
        <v>0</v>
      </c>
    </row>
    <row r="38" spans="1:9" s="217" customFormat="1" ht="29.25" customHeight="1" thickBot="1" x14ac:dyDescent="0.55000000000000004">
      <c r="A38" s="219"/>
      <c r="B38" s="425">
        <f>SUM(B24:B35)</f>
        <v>278300.99</v>
      </c>
      <c r="C38" s="425">
        <v>3815.18</v>
      </c>
      <c r="D38" s="425">
        <v>23114.44</v>
      </c>
      <c r="E38" s="425">
        <v>234001.76</v>
      </c>
      <c r="I38" s="217">
        <v>426839.24</v>
      </c>
    </row>
    <row r="39" spans="1:9" s="217" customFormat="1" ht="29.25" customHeight="1" thickTop="1" x14ac:dyDescent="0.5">
      <c r="A39" s="461"/>
      <c r="B39" s="328"/>
      <c r="C39" s="328"/>
      <c r="D39" s="325"/>
      <c r="E39" s="328"/>
    </row>
    <row r="40" spans="1:9" s="217" customFormat="1" ht="29.25" customHeight="1" x14ac:dyDescent="0.5">
      <c r="A40" s="461"/>
      <c r="B40" s="328"/>
      <c r="C40" s="328"/>
      <c r="D40" s="325"/>
      <c r="E40" s="328"/>
    </row>
    <row r="41" spans="1:9" ht="28.5" customHeight="1" x14ac:dyDescent="0.45">
      <c r="E41" s="428" t="s">
        <v>303</v>
      </c>
      <c r="F41" s="224"/>
    </row>
    <row r="42" spans="1:9" s="217" customFormat="1" ht="23.25" x14ac:dyDescent="0.5">
      <c r="A42" s="701" t="s">
        <v>80</v>
      </c>
      <c r="B42" s="701"/>
      <c r="C42" s="701"/>
      <c r="D42" s="701"/>
      <c r="E42" s="701"/>
      <c r="F42" s="701"/>
    </row>
    <row r="43" spans="1:9" s="217" customFormat="1" ht="23.25" x14ac:dyDescent="0.5">
      <c r="A43" s="701" t="s">
        <v>295</v>
      </c>
      <c r="B43" s="701"/>
      <c r="C43" s="701"/>
      <c r="D43" s="701"/>
      <c r="E43" s="701"/>
      <c r="F43" s="701"/>
    </row>
    <row r="44" spans="1:9" s="217" customFormat="1" ht="23.25" x14ac:dyDescent="0.5">
      <c r="A44" s="717" t="s">
        <v>689</v>
      </c>
      <c r="B44" s="717"/>
      <c r="C44" s="717"/>
      <c r="D44" s="717"/>
      <c r="E44" s="717"/>
      <c r="F44" s="717"/>
    </row>
    <row r="45" spans="1:9" s="319" customFormat="1" ht="30" customHeight="1" x14ac:dyDescent="0.5">
      <c r="A45" s="214" t="s">
        <v>12</v>
      </c>
      <c r="B45" s="421" t="s">
        <v>20</v>
      </c>
      <c r="C45" s="421" t="s">
        <v>186</v>
      </c>
      <c r="D45" s="421" t="s">
        <v>187</v>
      </c>
      <c r="E45" s="421" t="s">
        <v>85</v>
      </c>
      <c r="F45" s="215"/>
    </row>
    <row r="46" spans="1:9" s="217" customFormat="1" ht="23.25" x14ac:dyDescent="0.5">
      <c r="A46" s="216" t="s">
        <v>39</v>
      </c>
      <c r="B46" s="429">
        <v>27500</v>
      </c>
      <c r="C46" s="430">
        <v>0</v>
      </c>
      <c r="D46" s="430">
        <v>27500</v>
      </c>
      <c r="E46" s="431">
        <f t="shared" ref="E46:E50" si="1">SUM(B46+C46-D46)</f>
        <v>0</v>
      </c>
      <c r="F46" s="223"/>
    </row>
    <row r="47" spans="1:9" s="217" customFormat="1" ht="23.25" x14ac:dyDescent="0.5">
      <c r="A47" s="218" t="s">
        <v>580</v>
      </c>
      <c r="B47" s="424">
        <v>206586.23999999999</v>
      </c>
      <c r="C47" s="424">
        <v>0</v>
      </c>
      <c r="D47" s="424">
        <v>0</v>
      </c>
      <c r="E47" s="424">
        <f t="shared" si="1"/>
        <v>206586.23999999999</v>
      </c>
    </row>
    <row r="48" spans="1:9" s="217" customFormat="1" ht="23.25" x14ac:dyDescent="0.5">
      <c r="A48" s="218" t="s">
        <v>49</v>
      </c>
      <c r="B48" s="424">
        <v>3675815</v>
      </c>
      <c r="C48" s="424">
        <v>0</v>
      </c>
      <c r="D48" s="424">
        <v>0</v>
      </c>
      <c r="E48" s="424">
        <f t="shared" si="1"/>
        <v>3675815</v>
      </c>
    </row>
    <row r="49" spans="1:11" s="217" customFormat="1" ht="23.25" x14ac:dyDescent="0.5">
      <c r="A49" s="218"/>
      <c r="B49" s="432"/>
      <c r="C49" s="424">
        <v>0</v>
      </c>
      <c r="D49" s="424">
        <v>0</v>
      </c>
      <c r="E49" s="424">
        <f t="shared" si="1"/>
        <v>0</v>
      </c>
    </row>
    <row r="50" spans="1:11" s="226" customFormat="1" ht="23.25" x14ac:dyDescent="0.5">
      <c r="A50" s="225" t="s">
        <v>304</v>
      </c>
      <c r="B50" s="433">
        <f>SUM(B46:B49)</f>
        <v>3909901.24</v>
      </c>
      <c r="C50" s="433">
        <f>SUM(C46:C49)</f>
        <v>0</v>
      </c>
      <c r="D50" s="433">
        <f>SUM(D46:D49)</f>
        <v>27500</v>
      </c>
      <c r="E50" s="433">
        <f t="shared" si="1"/>
        <v>3882401.24</v>
      </c>
    </row>
    <row r="51" spans="1:11" s="217" customFormat="1" ht="23.25" x14ac:dyDescent="0.5">
      <c r="A51" s="227"/>
      <c r="B51" s="328"/>
      <c r="C51" s="328"/>
      <c r="D51" s="328"/>
      <c r="E51" s="328"/>
    </row>
    <row r="52" spans="1:11" s="217" customFormat="1" ht="23.25" x14ac:dyDescent="0.5">
      <c r="A52" s="701" t="s">
        <v>80</v>
      </c>
      <c r="B52" s="701"/>
      <c r="C52" s="701"/>
      <c r="D52" s="701"/>
      <c r="E52" s="701"/>
      <c r="F52" s="701"/>
    </row>
    <row r="53" spans="1:11" s="217" customFormat="1" ht="23.25" x14ac:dyDescent="0.5">
      <c r="A53" s="701" t="s">
        <v>295</v>
      </c>
      <c r="B53" s="701"/>
      <c r="C53" s="701"/>
      <c r="D53" s="701"/>
      <c r="E53" s="701"/>
      <c r="F53" s="701"/>
    </row>
    <row r="54" spans="1:11" s="217" customFormat="1" ht="23.25" x14ac:dyDescent="0.5">
      <c r="A54" s="717" t="s">
        <v>698</v>
      </c>
      <c r="B54" s="717"/>
      <c r="C54" s="717"/>
      <c r="D54" s="717"/>
      <c r="E54" s="717"/>
      <c r="F54" s="717"/>
    </row>
    <row r="55" spans="1:11" s="319" customFormat="1" ht="30" customHeight="1" x14ac:dyDescent="0.5">
      <c r="A55" s="214" t="s">
        <v>12</v>
      </c>
      <c r="B55" s="421" t="s">
        <v>20</v>
      </c>
      <c r="C55" s="421" t="s">
        <v>186</v>
      </c>
      <c r="D55" s="421" t="s">
        <v>187</v>
      </c>
      <c r="E55" s="421" t="s">
        <v>85</v>
      </c>
      <c r="F55" s="215"/>
    </row>
    <row r="56" spans="1:11" s="217" customFormat="1" ht="23.25" x14ac:dyDescent="0.5">
      <c r="A56" s="216" t="s">
        <v>39</v>
      </c>
      <c r="B56" s="429">
        <v>27500</v>
      </c>
      <c r="C56" s="430">
        <v>0</v>
      </c>
      <c r="D56" s="430">
        <v>27500</v>
      </c>
      <c r="E56" s="424">
        <f t="shared" ref="E56:E60" si="2">SUM(B56+C56-D56)</f>
        <v>0</v>
      </c>
      <c r="F56" s="223"/>
    </row>
    <row r="57" spans="1:11" s="217" customFormat="1" ht="23.25" x14ac:dyDescent="0.5">
      <c r="A57" s="218" t="s">
        <v>40</v>
      </c>
      <c r="B57" s="424">
        <v>206586.23999999999</v>
      </c>
      <c r="C57" s="424">
        <v>0</v>
      </c>
      <c r="D57" s="424">
        <v>0</v>
      </c>
      <c r="E57" s="424">
        <f t="shared" si="2"/>
        <v>206586.23999999999</v>
      </c>
    </row>
    <row r="58" spans="1:11" s="217" customFormat="1" ht="23.25" x14ac:dyDescent="0.5">
      <c r="A58" s="218" t="s">
        <v>49</v>
      </c>
      <c r="B58" s="424">
        <v>3675815</v>
      </c>
      <c r="C58" s="424">
        <v>0</v>
      </c>
      <c r="D58" s="424">
        <v>0</v>
      </c>
      <c r="E58" s="424">
        <f t="shared" si="2"/>
        <v>3675815</v>
      </c>
      <c r="H58" s="217" t="s">
        <v>6</v>
      </c>
    </row>
    <row r="59" spans="1:11" s="217" customFormat="1" ht="23.25" x14ac:dyDescent="0.5">
      <c r="A59" s="218"/>
      <c r="B59" s="432"/>
      <c r="C59" s="424"/>
      <c r="D59" s="424"/>
      <c r="E59" s="424"/>
      <c r="K59" s="217" t="s">
        <v>6</v>
      </c>
    </row>
    <row r="60" spans="1:11" s="226" customFormat="1" ht="38.25" customHeight="1" thickBot="1" x14ac:dyDescent="0.55000000000000004">
      <c r="A60" s="225" t="s">
        <v>305</v>
      </c>
      <c r="B60" s="433">
        <f>SUM(B56:B59)</f>
        <v>3909901.24</v>
      </c>
      <c r="C60" s="433">
        <f>SUM(C56:C59)</f>
        <v>0</v>
      </c>
      <c r="D60" s="433">
        <f>SUM(D56:D59)</f>
        <v>27500</v>
      </c>
      <c r="E60" s="425">
        <f t="shared" si="2"/>
        <v>3882401.24</v>
      </c>
    </row>
    <row r="61" spans="1:11" s="217" customFormat="1" ht="24" thickTop="1" x14ac:dyDescent="0.5">
      <c r="A61" s="227"/>
      <c r="B61" s="328"/>
      <c r="C61" s="328"/>
      <c r="D61" s="328"/>
      <c r="E61" s="434"/>
      <c r="F61" s="228"/>
    </row>
    <row r="62" spans="1:11" s="217" customFormat="1" ht="23.25" x14ac:dyDescent="0.5">
      <c r="A62" s="220"/>
      <c r="B62" s="427"/>
      <c r="C62" s="328"/>
      <c r="D62" s="333"/>
      <c r="E62" s="434"/>
      <c r="F62" s="229"/>
      <c r="G62" s="229"/>
    </row>
    <row r="63" spans="1:11" s="217" customFormat="1" ht="23.25" x14ac:dyDescent="0.5">
      <c r="A63" s="220"/>
      <c r="B63" s="427"/>
      <c r="C63" s="328"/>
      <c r="D63" s="333"/>
      <c r="E63" s="434"/>
      <c r="F63" s="229"/>
      <c r="G63" s="229"/>
    </row>
    <row r="64" spans="1:11" x14ac:dyDescent="0.45">
      <c r="A64" s="230"/>
      <c r="B64" s="435"/>
      <c r="C64" s="331"/>
      <c r="D64" s="388"/>
      <c r="F64" s="231"/>
      <c r="G64" s="231"/>
    </row>
  </sheetData>
  <mergeCells count="12">
    <mergeCell ref="A54:F54"/>
    <mergeCell ref="A2:F2"/>
    <mergeCell ref="A3:F3"/>
    <mergeCell ref="A4:F4"/>
    <mergeCell ref="A20:F20"/>
    <mergeCell ref="A21:F21"/>
    <mergeCell ref="A22:F22"/>
    <mergeCell ref="A42:F42"/>
    <mergeCell ref="A43:F43"/>
    <mergeCell ref="A44:F44"/>
    <mergeCell ref="A52:F52"/>
    <mergeCell ref="A53:F53"/>
  </mergeCells>
  <pageMargins left="0.4" right="0.17" top="0.5" bottom="0.17" header="0.5" footer="0.17"/>
  <pageSetup paperSize="9" scale="95" orientation="portrait" verticalDpi="18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158"/>
  <sheetViews>
    <sheetView view="pageBreakPreview" topLeftCell="A109" zoomScale="86" zoomScaleNormal="100" zoomScaleSheetLayoutView="86" workbookViewId="0">
      <selection activeCell="C121" sqref="C121"/>
    </sheetView>
  </sheetViews>
  <sheetFormatPr defaultRowHeight="19.5" x14ac:dyDescent="0.3"/>
  <cols>
    <col min="1" max="1" width="58.7109375" style="154" customWidth="1"/>
    <col min="2" max="2" width="9.140625" style="155"/>
    <col min="3" max="3" width="17.140625" style="397" customWidth="1"/>
    <col min="4" max="4" width="15.28515625" style="398" bestFit="1" customWidth="1"/>
    <col min="5" max="5" width="15.7109375" style="397" customWidth="1"/>
    <col min="6" max="6" width="5.140625" style="154" customWidth="1"/>
    <col min="7" max="7" width="9.140625" style="154"/>
    <col min="8" max="8" width="21.42578125" style="154" customWidth="1"/>
    <col min="9" max="256" width="9.140625" style="154"/>
    <col min="257" max="257" width="58.7109375" style="154" customWidth="1"/>
    <col min="258" max="258" width="9.140625" style="154"/>
    <col min="259" max="259" width="17.140625" style="154" customWidth="1"/>
    <col min="260" max="260" width="16.7109375" style="154" bestFit="1" customWidth="1"/>
    <col min="261" max="261" width="15.7109375" style="154" customWidth="1"/>
    <col min="262" max="262" width="5.140625" style="154" customWidth="1"/>
    <col min="263" max="263" width="9.140625" style="154"/>
    <col min="264" max="264" width="21.42578125" style="154" customWidth="1"/>
    <col min="265" max="512" width="9.140625" style="154"/>
    <col min="513" max="513" width="58.7109375" style="154" customWidth="1"/>
    <col min="514" max="514" width="9.140625" style="154"/>
    <col min="515" max="515" width="17.140625" style="154" customWidth="1"/>
    <col min="516" max="516" width="16.7109375" style="154" bestFit="1" customWidth="1"/>
    <col min="517" max="517" width="15.7109375" style="154" customWidth="1"/>
    <col min="518" max="518" width="5.140625" style="154" customWidth="1"/>
    <col min="519" max="519" width="9.140625" style="154"/>
    <col min="520" max="520" width="21.42578125" style="154" customWidth="1"/>
    <col min="521" max="768" width="9.140625" style="154"/>
    <col min="769" max="769" width="58.7109375" style="154" customWidth="1"/>
    <col min="770" max="770" width="9.140625" style="154"/>
    <col min="771" max="771" width="17.140625" style="154" customWidth="1"/>
    <col min="772" max="772" width="16.7109375" style="154" bestFit="1" customWidth="1"/>
    <col min="773" max="773" width="15.7109375" style="154" customWidth="1"/>
    <col min="774" max="774" width="5.140625" style="154" customWidth="1"/>
    <col min="775" max="775" width="9.140625" style="154"/>
    <col min="776" max="776" width="21.42578125" style="154" customWidth="1"/>
    <col min="777" max="1024" width="9.140625" style="154"/>
    <col min="1025" max="1025" width="58.7109375" style="154" customWidth="1"/>
    <col min="1026" max="1026" width="9.140625" style="154"/>
    <col min="1027" max="1027" width="17.140625" style="154" customWidth="1"/>
    <col min="1028" max="1028" width="16.7109375" style="154" bestFit="1" customWidth="1"/>
    <col min="1029" max="1029" width="15.7109375" style="154" customWidth="1"/>
    <col min="1030" max="1030" width="5.140625" style="154" customWidth="1"/>
    <col min="1031" max="1031" width="9.140625" style="154"/>
    <col min="1032" max="1032" width="21.42578125" style="154" customWidth="1"/>
    <col min="1033" max="1280" width="9.140625" style="154"/>
    <col min="1281" max="1281" width="58.7109375" style="154" customWidth="1"/>
    <col min="1282" max="1282" width="9.140625" style="154"/>
    <col min="1283" max="1283" width="17.140625" style="154" customWidth="1"/>
    <col min="1284" max="1284" width="16.7109375" style="154" bestFit="1" customWidth="1"/>
    <col min="1285" max="1285" width="15.7109375" style="154" customWidth="1"/>
    <col min="1286" max="1286" width="5.140625" style="154" customWidth="1"/>
    <col min="1287" max="1287" width="9.140625" style="154"/>
    <col min="1288" max="1288" width="21.42578125" style="154" customWidth="1"/>
    <col min="1289" max="1536" width="9.140625" style="154"/>
    <col min="1537" max="1537" width="58.7109375" style="154" customWidth="1"/>
    <col min="1538" max="1538" width="9.140625" style="154"/>
    <col min="1539" max="1539" width="17.140625" style="154" customWidth="1"/>
    <col min="1540" max="1540" width="16.7109375" style="154" bestFit="1" customWidth="1"/>
    <col min="1541" max="1541" width="15.7109375" style="154" customWidth="1"/>
    <col min="1542" max="1542" width="5.140625" style="154" customWidth="1"/>
    <col min="1543" max="1543" width="9.140625" style="154"/>
    <col min="1544" max="1544" width="21.42578125" style="154" customWidth="1"/>
    <col min="1545" max="1792" width="9.140625" style="154"/>
    <col min="1793" max="1793" width="58.7109375" style="154" customWidth="1"/>
    <col min="1794" max="1794" width="9.140625" style="154"/>
    <col min="1795" max="1795" width="17.140625" style="154" customWidth="1"/>
    <col min="1796" max="1796" width="16.7109375" style="154" bestFit="1" customWidth="1"/>
    <col min="1797" max="1797" width="15.7109375" style="154" customWidth="1"/>
    <col min="1798" max="1798" width="5.140625" style="154" customWidth="1"/>
    <col min="1799" max="1799" width="9.140625" style="154"/>
    <col min="1800" max="1800" width="21.42578125" style="154" customWidth="1"/>
    <col min="1801" max="2048" width="9.140625" style="154"/>
    <col min="2049" max="2049" width="58.7109375" style="154" customWidth="1"/>
    <col min="2050" max="2050" width="9.140625" style="154"/>
    <col min="2051" max="2051" width="17.140625" style="154" customWidth="1"/>
    <col min="2052" max="2052" width="16.7109375" style="154" bestFit="1" customWidth="1"/>
    <col min="2053" max="2053" width="15.7109375" style="154" customWidth="1"/>
    <col min="2054" max="2054" width="5.140625" style="154" customWidth="1"/>
    <col min="2055" max="2055" width="9.140625" style="154"/>
    <col min="2056" max="2056" width="21.42578125" style="154" customWidth="1"/>
    <col min="2057" max="2304" width="9.140625" style="154"/>
    <col min="2305" max="2305" width="58.7109375" style="154" customWidth="1"/>
    <col min="2306" max="2306" width="9.140625" style="154"/>
    <col min="2307" max="2307" width="17.140625" style="154" customWidth="1"/>
    <col min="2308" max="2308" width="16.7109375" style="154" bestFit="1" customWidth="1"/>
    <col min="2309" max="2309" width="15.7109375" style="154" customWidth="1"/>
    <col min="2310" max="2310" width="5.140625" style="154" customWidth="1"/>
    <col min="2311" max="2311" width="9.140625" style="154"/>
    <col min="2312" max="2312" width="21.42578125" style="154" customWidth="1"/>
    <col min="2313" max="2560" width="9.140625" style="154"/>
    <col min="2561" max="2561" width="58.7109375" style="154" customWidth="1"/>
    <col min="2562" max="2562" width="9.140625" style="154"/>
    <col min="2563" max="2563" width="17.140625" style="154" customWidth="1"/>
    <col min="2564" max="2564" width="16.7109375" style="154" bestFit="1" customWidth="1"/>
    <col min="2565" max="2565" width="15.7109375" style="154" customWidth="1"/>
    <col min="2566" max="2566" width="5.140625" style="154" customWidth="1"/>
    <col min="2567" max="2567" width="9.140625" style="154"/>
    <col min="2568" max="2568" width="21.42578125" style="154" customWidth="1"/>
    <col min="2569" max="2816" width="9.140625" style="154"/>
    <col min="2817" max="2817" width="58.7109375" style="154" customWidth="1"/>
    <col min="2818" max="2818" width="9.140625" style="154"/>
    <col min="2819" max="2819" width="17.140625" style="154" customWidth="1"/>
    <col min="2820" max="2820" width="16.7109375" style="154" bestFit="1" customWidth="1"/>
    <col min="2821" max="2821" width="15.7109375" style="154" customWidth="1"/>
    <col min="2822" max="2822" width="5.140625" style="154" customWidth="1"/>
    <col min="2823" max="2823" width="9.140625" style="154"/>
    <col min="2824" max="2824" width="21.42578125" style="154" customWidth="1"/>
    <col min="2825" max="3072" width="9.140625" style="154"/>
    <col min="3073" max="3073" width="58.7109375" style="154" customWidth="1"/>
    <col min="3074" max="3074" width="9.140625" style="154"/>
    <col min="3075" max="3075" width="17.140625" style="154" customWidth="1"/>
    <col min="3076" max="3076" width="16.7109375" style="154" bestFit="1" customWidth="1"/>
    <col min="3077" max="3077" width="15.7109375" style="154" customWidth="1"/>
    <col min="3078" max="3078" width="5.140625" style="154" customWidth="1"/>
    <col min="3079" max="3079" width="9.140625" style="154"/>
    <col min="3080" max="3080" width="21.42578125" style="154" customWidth="1"/>
    <col min="3081" max="3328" width="9.140625" style="154"/>
    <col min="3329" max="3329" width="58.7109375" style="154" customWidth="1"/>
    <col min="3330" max="3330" width="9.140625" style="154"/>
    <col min="3331" max="3331" width="17.140625" style="154" customWidth="1"/>
    <col min="3332" max="3332" width="16.7109375" style="154" bestFit="1" customWidth="1"/>
    <col min="3333" max="3333" width="15.7109375" style="154" customWidth="1"/>
    <col min="3334" max="3334" width="5.140625" style="154" customWidth="1"/>
    <col min="3335" max="3335" width="9.140625" style="154"/>
    <col min="3336" max="3336" width="21.42578125" style="154" customWidth="1"/>
    <col min="3337" max="3584" width="9.140625" style="154"/>
    <col min="3585" max="3585" width="58.7109375" style="154" customWidth="1"/>
    <col min="3586" max="3586" width="9.140625" style="154"/>
    <col min="3587" max="3587" width="17.140625" style="154" customWidth="1"/>
    <col min="3588" max="3588" width="16.7109375" style="154" bestFit="1" customWidth="1"/>
    <col min="3589" max="3589" width="15.7109375" style="154" customWidth="1"/>
    <col min="3590" max="3590" width="5.140625" style="154" customWidth="1"/>
    <col min="3591" max="3591" width="9.140625" style="154"/>
    <col min="3592" max="3592" width="21.42578125" style="154" customWidth="1"/>
    <col min="3593" max="3840" width="9.140625" style="154"/>
    <col min="3841" max="3841" width="58.7109375" style="154" customWidth="1"/>
    <col min="3842" max="3842" width="9.140625" style="154"/>
    <col min="3843" max="3843" width="17.140625" style="154" customWidth="1"/>
    <col min="3844" max="3844" width="16.7109375" style="154" bestFit="1" customWidth="1"/>
    <col min="3845" max="3845" width="15.7109375" style="154" customWidth="1"/>
    <col min="3846" max="3846" width="5.140625" style="154" customWidth="1"/>
    <col min="3847" max="3847" width="9.140625" style="154"/>
    <col min="3848" max="3848" width="21.42578125" style="154" customWidth="1"/>
    <col min="3849" max="4096" width="9.140625" style="154"/>
    <col min="4097" max="4097" width="58.7109375" style="154" customWidth="1"/>
    <col min="4098" max="4098" width="9.140625" style="154"/>
    <col min="4099" max="4099" width="17.140625" style="154" customWidth="1"/>
    <col min="4100" max="4100" width="16.7109375" style="154" bestFit="1" customWidth="1"/>
    <col min="4101" max="4101" width="15.7109375" style="154" customWidth="1"/>
    <col min="4102" max="4102" width="5.140625" style="154" customWidth="1"/>
    <col min="4103" max="4103" width="9.140625" style="154"/>
    <col min="4104" max="4104" width="21.42578125" style="154" customWidth="1"/>
    <col min="4105" max="4352" width="9.140625" style="154"/>
    <col min="4353" max="4353" width="58.7109375" style="154" customWidth="1"/>
    <col min="4354" max="4354" width="9.140625" style="154"/>
    <col min="4355" max="4355" width="17.140625" style="154" customWidth="1"/>
    <col min="4356" max="4356" width="16.7109375" style="154" bestFit="1" customWidth="1"/>
    <col min="4357" max="4357" width="15.7109375" style="154" customWidth="1"/>
    <col min="4358" max="4358" width="5.140625" style="154" customWidth="1"/>
    <col min="4359" max="4359" width="9.140625" style="154"/>
    <col min="4360" max="4360" width="21.42578125" style="154" customWidth="1"/>
    <col min="4361" max="4608" width="9.140625" style="154"/>
    <col min="4609" max="4609" width="58.7109375" style="154" customWidth="1"/>
    <col min="4610" max="4610" width="9.140625" style="154"/>
    <col min="4611" max="4611" width="17.140625" style="154" customWidth="1"/>
    <col min="4612" max="4612" width="16.7109375" style="154" bestFit="1" customWidth="1"/>
    <col min="4613" max="4613" width="15.7109375" style="154" customWidth="1"/>
    <col min="4614" max="4614" width="5.140625" style="154" customWidth="1"/>
    <col min="4615" max="4615" width="9.140625" style="154"/>
    <col min="4616" max="4616" width="21.42578125" style="154" customWidth="1"/>
    <col min="4617" max="4864" width="9.140625" style="154"/>
    <col min="4865" max="4865" width="58.7109375" style="154" customWidth="1"/>
    <col min="4866" max="4866" width="9.140625" style="154"/>
    <col min="4867" max="4867" width="17.140625" style="154" customWidth="1"/>
    <col min="4868" max="4868" width="16.7109375" style="154" bestFit="1" customWidth="1"/>
    <col min="4869" max="4869" width="15.7109375" style="154" customWidth="1"/>
    <col min="4870" max="4870" width="5.140625" style="154" customWidth="1"/>
    <col min="4871" max="4871" width="9.140625" style="154"/>
    <col min="4872" max="4872" width="21.42578125" style="154" customWidth="1"/>
    <col min="4873" max="5120" width="9.140625" style="154"/>
    <col min="5121" max="5121" width="58.7109375" style="154" customWidth="1"/>
    <col min="5122" max="5122" width="9.140625" style="154"/>
    <col min="5123" max="5123" width="17.140625" style="154" customWidth="1"/>
    <col min="5124" max="5124" width="16.7109375" style="154" bestFit="1" customWidth="1"/>
    <col min="5125" max="5125" width="15.7109375" style="154" customWidth="1"/>
    <col min="5126" max="5126" width="5.140625" style="154" customWidth="1"/>
    <col min="5127" max="5127" width="9.140625" style="154"/>
    <col min="5128" max="5128" width="21.42578125" style="154" customWidth="1"/>
    <col min="5129" max="5376" width="9.140625" style="154"/>
    <col min="5377" max="5377" width="58.7109375" style="154" customWidth="1"/>
    <col min="5378" max="5378" width="9.140625" style="154"/>
    <col min="5379" max="5379" width="17.140625" style="154" customWidth="1"/>
    <col min="5380" max="5380" width="16.7109375" style="154" bestFit="1" customWidth="1"/>
    <col min="5381" max="5381" width="15.7109375" style="154" customWidth="1"/>
    <col min="5382" max="5382" width="5.140625" style="154" customWidth="1"/>
    <col min="5383" max="5383" width="9.140625" style="154"/>
    <col min="5384" max="5384" width="21.42578125" style="154" customWidth="1"/>
    <col min="5385" max="5632" width="9.140625" style="154"/>
    <col min="5633" max="5633" width="58.7109375" style="154" customWidth="1"/>
    <col min="5634" max="5634" width="9.140625" style="154"/>
    <col min="5635" max="5635" width="17.140625" style="154" customWidth="1"/>
    <col min="5636" max="5636" width="16.7109375" style="154" bestFit="1" customWidth="1"/>
    <col min="5637" max="5637" width="15.7109375" style="154" customWidth="1"/>
    <col min="5638" max="5638" width="5.140625" style="154" customWidth="1"/>
    <col min="5639" max="5639" width="9.140625" style="154"/>
    <col min="5640" max="5640" width="21.42578125" style="154" customWidth="1"/>
    <col min="5641" max="5888" width="9.140625" style="154"/>
    <col min="5889" max="5889" width="58.7109375" style="154" customWidth="1"/>
    <col min="5890" max="5890" width="9.140625" style="154"/>
    <col min="5891" max="5891" width="17.140625" style="154" customWidth="1"/>
    <col min="5892" max="5892" width="16.7109375" style="154" bestFit="1" customWidth="1"/>
    <col min="5893" max="5893" width="15.7109375" style="154" customWidth="1"/>
    <col min="5894" max="5894" width="5.140625" style="154" customWidth="1"/>
    <col min="5895" max="5895" width="9.140625" style="154"/>
    <col min="5896" max="5896" width="21.42578125" style="154" customWidth="1"/>
    <col min="5897" max="6144" width="9.140625" style="154"/>
    <col min="6145" max="6145" width="58.7109375" style="154" customWidth="1"/>
    <col min="6146" max="6146" width="9.140625" style="154"/>
    <col min="6147" max="6147" width="17.140625" style="154" customWidth="1"/>
    <col min="6148" max="6148" width="16.7109375" style="154" bestFit="1" customWidth="1"/>
    <col min="6149" max="6149" width="15.7109375" style="154" customWidth="1"/>
    <col min="6150" max="6150" width="5.140625" style="154" customWidth="1"/>
    <col min="6151" max="6151" width="9.140625" style="154"/>
    <col min="6152" max="6152" width="21.42578125" style="154" customWidth="1"/>
    <col min="6153" max="6400" width="9.140625" style="154"/>
    <col min="6401" max="6401" width="58.7109375" style="154" customWidth="1"/>
    <col min="6402" max="6402" width="9.140625" style="154"/>
    <col min="6403" max="6403" width="17.140625" style="154" customWidth="1"/>
    <col min="6404" max="6404" width="16.7109375" style="154" bestFit="1" customWidth="1"/>
    <col min="6405" max="6405" width="15.7109375" style="154" customWidth="1"/>
    <col min="6406" max="6406" width="5.140625" style="154" customWidth="1"/>
    <col min="6407" max="6407" width="9.140625" style="154"/>
    <col min="6408" max="6408" width="21.42578125" style="154" customWidth="1"/>
    <col min="6409" max="6656" width="9.140625" style="154"/>
    <col min="6657" max="6657" width="58.7109375" style="154" customWidth="1"/>
    <col min="6658" max="6658" width="9.140625" style="154"/>
    <col min="6659" max="6659" width="17.140625" style="154" customWidth="1"/>
    <col min="6660" max="6660" width="16.7109375" style="154" bestFit="1" customWidth="1"/>
    <col min="6661" max="6661" width="15.7109375" style="154" customWidth="1"/>
    <col min="6662" max="6662" width="5.140625" style="154" customWidth="1"/>
    <col min="6663" max="6663" width="9.140625" style="154"/>
    <col min="6664" max="6664" width="21.42578125" style="154" customWidth="1"/>
    <col min="6665" max="6912" width="9.140625" style="154"/>
    <col min="6913" max="6913" width="58.7109375" style="154" customWidth="1"/>
    <col min="6914" max="6914" width="9.140625" style="154"/>
    <col min="6915" max="6915" width="17.140625" style="154" customWidth="1"/>
    <col min="6916" max="6916" width="16.7109375" style="154" bestFit="1" customWidth="1"/>
    <col min="6917" max="6917" width="15.7109375" style="154" customWidth="1"/>
    <col min="6918" max="6918" width="5.140625" style="154" customWidth="1"/>
    <col min="6919" max="6919" width="9.140625" style="154"/>
    <col min="6920" max="6920" width="21.42578125" style="154" customWidth="1"/>
    <col min="6921" max="7168" width="9.140625" style="154"/>
    <col min="7169" max="7169" width="58.7109375" style="154" customWidth="1"/>
    <col min="7170" max="7170" width="9.140625" style="154"/>
    <col min="7171" max="7171" width="17.140625" style="154" customWidth="1"/>
    <col min="7172" max="7172" width="16.7109375" style="154" bestFit="1" customWidth="1"/>
    <col min="7173" max="7173" width="15.7109375" style="154" customWidth="1"/>
    <col min="7174" max="7174" width="5.140625" style="154" customWidth="1"/>
    <col min="7175" max="7175" width="9.140625" style="154"/>
    <col min="7176" max="7176" width="21.42578125" style="154" customWidth="1"/>
    <col min="7177" max="7424" width="9.140625" style="154"/>
    <col min="7425" max="7425" width="58.7109375" style="154" customWidth="1"/>
    <col min="7426" max="7426" width="9.140625" style="154"/>
    <col min="7427" max="7427" width="17.140625" style="154" customWidth="1"/>
    <col min="7428" max="7428" width="16.7109375" style="154" bestFit="1" customWidth="1"/>
    <col min="7429" max="7429" width="15.7109375" style="154" customWidth="1"/>
    <col min="7430" max="7430" width="5.140625" style="154" customWidth="1"/>
    <col min="7431" max="7431" width="9.140625" style="154"/>
    <col min="7432" max="7432" width="21.42578125" style="154" customWidth="1"/>
    <col min="7433" max="7680" width="9.140625" style="154"/>
    <col min="7681" max="7681" width="58.7109375" style="154" customWidth="1"/>
    <col min="7682" max="7682" width="9.140625" style="154"/>
    <col min="7683" max="7683" width="17.140625" style="154" customWidth="1"/>
    <col min="7684" max="7684" width="16.7109375" style="154" bestFit="1" customWidth="1"/>
    <col min="7685" max="7685" width="15.7109375" style="154" customWidth="1"/>
    <col min="7686" max="7686" width="5.140625" style="154" customWidth="1"/>
    <col min="7687" max="7687" width="9.140625" style="154"/>
    <col min="7688" max="7688" width="21.42578125" style="154" customWidth="1"/>
    <col min="7689" max="7936" width="9.140625" style="154"/>
    <col min="7937" max="7937" width="58.7109375" style="154" customWidth="1"/>
    <col min="7938" max="7938" width="9.140625" style="154"/>
    <col min="7939" max="7939" width="17.140625" style="154" customWidth="1"/>
    <col min="7940" max="7940" width="16.7109375" style="154" bestFit="1" customWidth="1"/>
    <col min="7941" max="7941" width="15.7109375" style="154" customWidth="1"/>
    <col min="7942" max="7942" width="5.140625" style="154" customWidth="1"/>
    <col min="7943" max="7943" width="9.140625" style="154"/>
    <col min="7944" max="7944" width="21.42578125" style="154" customWidth="1"/>
    <col min="7945" max="8192" width="9.140625" style="154"/>
    <col min="8193" max="8193" width="58.7109375" style="154" customWidth="1"/>
    <col min="8194" max="8194" width="9.140625" style="154"/>
    <col min="8195" max="8195" width="17.140625" style="154" customWidth="1"/>
    <col min="8196" max="8196" width="16.7109375" style="154" bestFit="1" customWidth="1"/>
    <col min="8197" max="8197" width="15.7109375" style="154" customWidth="1"/>
    <col min="8198" max="8198" width="5.140625" style="154" customWidth="1"/>
    <col min="8199" max="8199" width="9.140625" style="154"/>
    <col min="8200" max="8200" width="21.42578125" style="154" customWidth="1"/>
    <col min="8201" max="8448" width="9.140625" style="154"/>
    <col min="8449" max="8449" width="58.7109375" style="154" customWidth="1"/>
    <col min="8450" max="8450" width="9.140625" style="154"/>
    <col min="8451" max="8451" width="17.140625" style="154" customWidth="1"/>
    <col min="8452" max="8452" width="16.7109375" style="154" bestFit="1" customWidth="1"/>
    <col min="8453" max="8453" width="15.7109375" style="154" customWidth="1"/>
    <col min="8454" max="8454" width="5.140625" style="154" customWidth="1"/>
    <col min="8455" max="8455" width="9.140625" style="154"/>
    <col min="8456" max="8456" width="21.42578125" style="154" customWidth="1"/>
    <col min="8457" max="8704" width="9.140625" style="154"/>
    <col min="8705" max="8705" width="58.7109375" style="154" customWidth="1"/>
    <col min="8706" max="8706" width="9.140625" style="154"/>
    <col min="8707" max="8707" width="17.140625" style="154" customWidth="1"/>
    <col min="8708" max="8708" width="16.7109375" style="154" bestFit="1" customWidth="1"/>
    <col min="8709" max="8709" width="15.7109375" style="154" customWidth="1"/>
    <col min="8710" max="8710" width="5.140625" style="154" customWidth="1"/>
    <col min="8711" max="8711" width="9.140625" style="154"/>
    <col min="8712" max="8712" width="21.42578125" style="154" customWidth="1"/>
    <col min="8713" max="8960" width="9.140625" style="154"/>
    <col min="8961" max="8961" width="58.7109375" style="154" customWidth="1"/>
    <col min="8962" max="8962" width="9.140625" style="154"/>
    <col min="8963" max="8963" width="17.140625" style="154" customWidth="1"/>
    <col min="8964" max="8964" width="16.7109375" style="154" bestFit="1" customWidth="1"/>
    <col min="8965" max="8965" width="15.7109375" style="154" customWidth="1"/>
    <col min="8966" max="8966" width="5.140625" style="154" customWidth="1"/>
    <col min="8967" max="8967" width="9.140625" style="154"/>
    <col min="8968" max="8968" width="21.42578125" style="154" customWidth="1"/>
    <col min="8969" max="9216" width="9.140625" style="154"/>
    <col min="9217" max="9217" width="58.7109375" style="154" customWidth="1"/>
    <col min="9218" max="9218" width="9.140625" style="154"/>
    <col min="9219" max="9219" width="17.140625" style="154" customWidth="1"/>
    <col min="9220" max="9220" width="16.7109375" style="154" bestFit="1" customWidth="1"/>
    <col min="9221" max="9221" width="15.7109375" style="154" customWidth="1"/>
    <col min="9222" max="9222" width="5.140625" style="154" customWidth="1"/>
    <col min="9223" max="9223" width="9.140625" style="154"/>
    <col min="9224" max="9224" width="21.42578125" style="154" customWidth="1"/>
    <col min="9225" max="9472" width="9.140625" style="154"/>
    <col min="9473" max="9473" width="58.7109375" style="154" customWidth="1"/>
    <col min="9474" max="9474" width="9.140625" style="154"/>
    <col min="9475" max="9475" width="17.140625" style="154" customWidth="1"/>
    <col min="9476" max="9476" width="16.7109375" style="154" bestFit="1" customWidth="1"/>
    <col min="9477" max="9477" width="15.7109375" style="154" customWidth="1"/>
    <col min="9478" max="9478" width="5.140625" style="154" customWidth="1"/>
    <col min="9479" max="9479" width="9.140625" style="154"/>
    <col min="9480" max="9480" width="21.42578125" style="154" customWidth="1"/>
    <col min="9481" max="9728" width="9.140625" style="154"/>
    <col min="9729" max="9729" width="58.7109375" style="154" customWidth="1"/>
    <col min="9730" max="9730" width="9.140625" style="154"/>
    <col min="9731" max="9731" width="17.140625" style="154" customWidth="1"/>
    <col min="9732" max="9732" width="16.7109375" style="154" bestFit="1" customWidth="1"/>
    <col min="9733" max="9733" width="15.7109375" style="154" customWidth="1"/>
    <col min="9734" max="9734" width="5.140625" style="154" customWidth="1"/>
    <col min="9735" max="9735" width="9.140625" style="154"/>
    <col min="9736" max="9736" width="21.42578125" style="154" customWidth="1"/>
    <col min="9737" max="9984" width="9.140625" style="154"/>
    <col min="9985" max="9985" width="58.7109375" style="154" customWidth="1"/>
    <col min="9986" max="9986" width="9.140625" style="154"/>
    <col min="9987" max="9987" width="17.140625" style="154" customWidth="1"/>
    <col min="9988" max="9988" width="16.7109375" style="154" bestFit="1" customWidth="1"/>
    <col min="9989" max="9989" width="15.7109375" style="154" customWidth="1"/>
    <col min="9990" max="9990" width="5.140625" style="154" customWidth="1"/>
    <col min="9991" max="9991" width="9.140625" style="154"/>
    <col min="9992" max="9992" width="21.42578125" style="154" customWidth="1"/>
    <col min="9993" max="10240" width="9.140625" style="154"/>
    <col min="10241" max="10241" width="58.7109375" style="154" customWidth="1"/>
    <col min="10242" max="10242" width="9.140625" style="154"/>
    <col min="10243" max="10243" width="17.140625" style="154" customWidth="1"/>
    <col min="10244" max="10244" width="16.7109375" style="154" bestFit="1" customWidth="1"/>
    <col min="10245" max="10245" width="15.7109375" style="154" customWidth="1"/>
    <col min="10246" max="10246" width="5.140625" style="154" customWidth="1"/>
    <col min="10247" max="10247" width="9.140625" style="154"/>
    <col min="10248" max="10248" width="21.42578125" style="154" customWidth="1"/>
    <col min="10249" max="10496" width="9.140625" style="154"/>
    <col min="10497" max="10497" width="58.7109375" style="154" customWidth="1"/>
    <col min="10498" max="10498" width="9.140625" style="154"/>
    <col min="10499" max="10499" width="17.140625" style="154" customWidth="1"/>
    <col min="10500" max="10500" width="16.7109375" style="154" bestFit="1" customWidth="1"/>
    <col min="10501" max="10501" width="15.7109375" style="154" customWidth="1"/>
    <col min="10502" max="10502" width="5.140625" style="154" customWidth="1"/>
    <col min="10503" max="10503" width="9.140625" style="154"/>
    <col min="10504" max="10504" width="21.42578125" style="154" customWidth="1"/>
    <col min="10505" max="10752" width="9.140625" style="154"/>
    <col min="10753" max="10753" width="58.7109375" style="154" customWidth="1"/>
    <col min="10754" max="10754" width="9.140625" style="154"/>
    <col min="10755" max="10755" width="17.140625" style="154" customWidth="1"/>
    <col min="10756" max="10756" width="16.7109375" style="154" bestFit="1" customWidth="1"/>
    <col min="10757" max="10757" width="15.7109375" style="154" customWidth="1"/>
    <col min="10758" max="10758" width="5.140625" style="154" customWidth="1"/>
    <col min="10759" max="10759" width="9.140625" style="154"/>
    <col min="10760" max="10760" width="21.42578125" style="154" customWidth="1"/>
    <col min="10761" max="11008" width="9.140625" style="154"/>
    <col min="11009" max="11009" width="58.7109375" style="154" customWidth="1"/>
    <col min="11010" max="11010" width="9.140625" style="154"/>
    <col min="11011" max="11011" width="17.140625" style="154" customWidth="1"/>
    <col min="11012" max="11012" width="16.7109375" style="154" bestFit="1" customWidth="1"/>
    <col min="11013" max="11013" width="15.7109375" style="154" customWidth="1"/>
    <col min="11014" max="11014" width="5.140625" style="154" customWidth="1"/>
    <col min="11015" max="11015" width="9.140625" style="154"/>
    <col min="11016" max="11016" width="21.42578125" style="154" customWidth="1"/>
    <col min="11017" max="11264" width="9.140625" style="154"/>
    <col min="11265" max="11265" width="58.7109375" style="154" customWidth="1"/>
    <col min="11266" max="11266" width="9.140625" style="154"/>
    <col min="11267" max="11267" width="17.140625" style="154" customWidth="1"/>
    <col min="11268" max="11268" width="16.7109375" style="154" bestFit="1" customWidth="1"/>
    <col min="11269" max="11269" width="15.7109375" style="154" customWidth="1"/>
    <col min="11270" max="11270" width="5.140625" style="154" customWidth="1"/>
    <col min="11271" max="11271" width="9.140625" style="154"/>
    <col min="11272" max="11272" width="21.42578125" style="154" customWidth="1"/>
    <col min="11273" max="11520" width="9.140625" style="154"/>
    <col min="11521" max="11521" width="58.7109375" style="154" customWidth="1"/>
    <col min="11522" max="11522" width="9.140625" style="154"/>
    <col min="11523" max="11523" width="17.140625" style="154" customWidth="1"/>
    <col min="11524" max="11524" width="16.7109375" style="154" bestFit="1" customWidth="1"/>
    <col min="11525" max="11525" width="15.7109375" style="154" customWidth="1"/>
    <col min="11526" max="11526" width="5.140625" style="154" customWidth="1"/>
    <col min="11527" max="11527" width="9.140625" style="154"/>
    <col min="11528" max="11528" width="21.42578125" style="154" customWidth="1"/>
    <col min="11529" max="11776" width="9.140625" style="154"/>
    <col min="11777" max="11777" width="58.7109375" style="154" customWidth="1"/>
    <col min="11778" max="11778" width="9.140625" style="154"/>
    <col min="11779" max="11779" width="17.140625" style="154" customWidth="1"/>
    <col min="11780" max="11780" width="16.7109375" style="154" bestFit="1" customWidth="1"/>
    <col min="11781" max="11781" width="15.7109375" style="154" customWidth="1"/>
    <col min="11782" max="11782" width="5.140625" style="154" customWidth="1"/>
    <col min="11783" max="11783" width="9.140625" style="154"/>
    <col min="11784" max="11784" width="21.42578125" style="154" customWidth="1"/>
    <col min="11785" max="12032" width="9.140625" style="154"/>
    <col min="12033" max="12033" width="58.7109375" style="154" customWidth="1"/>
    <col min="12034" max="12034" width="9.140625" style="154"/>
    <col min="12035" max="12035" width="17.140625" style="154" customWidth="1"/>
    <col min="12036" max="12036" width="16.7109375" style="154" bestFit="1" customWidth="1"/>
    <col min="12037" max="12037" width="15.7109375" style="154" customWidth="1"/>
    <col min="12038" max="12038" width="5.140625" style="154" customWidth="1"/>
    <col min="12039" max="12039" width="9.140625" style="154"/>
    <col min="12040" max="12040" width="21.42578125" style="154" customWidth="1"/>
    <col min="12041" max="12288" width="9.140625" style="154"/>
    <col min="12289" max="12289" width="58.7109375" style="154" customWidth="1"/>
    <col min="12290" max="12290" width="9.140625" style="154"/>
    <col min="12291" max="12291" width="17.140625" style="154" customWidth="1"/>
    <col min="12292" max="12292" width="16.7109375" style="154" bestFit="1" customWidth="1"/>
    <col min="12293" max="12293" width="15.7109375" style="154" customWidth="1"/>
    <col min="12294" max="12294" width="5.140625" style="154" customWidth="1"/>
    <col min="12295" max="12295" width="9.140625" style="154"/>
    <col min="12296" max="12296" width="21.42578125" style="154" customWidth="1"/>
    <col min="12297" max="12544" width="9.140625" style="154"/>
    <col min="12545" max="12545" width="58.7109375" style="154" customWidth="1"/>
    <col min="12546" max="12546" width="9.140625" style="154"/>
    <col min="12547" max="12547" width="17.140625" style="154" customWidth="1"/>
    <col min="12548" max="12548" width="16.7109375" style="154" bestFit="1" customWidth="1"/>
    <col min="12549" max="12549" width="15.7109375" style="154" customWidth="1"/>
    <col min="12550" max="12550" width="5.140625" style="154" customWidth="1"/>
    <col min="12551" max="12551" width="9.140625" style="154"/>
    <col min="12552" max="12552" width="21.42578125" style="154" customWidth="1"/>
    <col min="12553" max="12800" width="9.140625" style="154"/>
    <col min="12801" max="12801" width="58.7109375" style="154" customWidth="1"/>
    <col min="12802" max="12802" width="9.140625" style="154"/>
    <col min="12803" max="12803" width="17.140625" style="154" customWidth="1"/>
    <col min="12804" max="12804" width="16.7109375" style="154" bestFit="1" customWidth="1"/>
    <col min="12805" max="12805" width="15.7109375" style="154" customWidth="1"/>
    <col min="12806" max="12806" width="5.140625" style="154" customWidth="1"/>
    <col min="12807" max="12807" width="9.140625" style="154"/>
    <col min="12808" max="12808" width="21.42578125" style="154" customWidth="1"/>
    <col min="12809" max="13056" width="9.140625" style="154"/>
    <col min="13057" max="13057" width="58.7109375" style="154" customWidth="1"/>
    <col min="13058" max="13058" width="9.140625" style="154"/>
    <col min="13059" max="13059" width="17.140625" style="154" customWidth="1"/>
    <col min="13060" max="13060" width="16.7109375" style="154" bestFit="1" customWidth="1"/>
    <col min="13061" max="13061" width="15.7109375" style="154" customWidth="1"/>
    <col min="13062" max="13062" width="5.140625" style="154" customWidth="1"/>
    <col min="13063" max="13063" width="9.140625" style="154"/>
    <col min="13064" max="13064" width="21.42578125" style="154" customWidth="1"/>
    <col min="13065" max="13312" width="9.140625" style="154"/>
    <col min="13313" max="13313" width="58.7109375" style="154" customWidth="1"/>
    <col min="13314" max="13314" width="9.140625" style="154"/>
    <col min="13315" max="13315" width="17.140625" style="154" customWidth="1"/>
    <col min="13316" max="13316" width="16.7109375" style="154" bestFit="1" customWidth="1"/>
    <col min="13317" max="13317" width="15.7109375" style="154" customWidth="1"/>
    <col min="13318" max="13318" width="5.140625" style="154" customWidth="1"/>
    <col min="13319" max="13319" width="9.140625" style="154"/>
    <col min="13320" max="13320" width="21.42578125" style="154" customWidth="1"/>
    <col min="13321" max="13568" width="9.140625" style="154"/>
    <col min="13569" max="13569" width="58.7109375" style="154" customWidth="1"/>
    <col min="13570" max="13570" width="9.140625" style="154"/>
    <col min="13571" max="13571" width="17.140625" style="154" customWidth="1"/>
    <col min="13572" max="13572" width="16.7109375" style="154" bestFit="1" customWidth="1"/>
    <col min="13573" max="13573" width="15.7109375" style="154" customWidth="1"/>
    <col min="13574" max="13574" width="5.140625" style="154" customWidth="1"/>
    <col min="13575" max="13575" width="9.140625" style="154"/>
    <col min="13576" max="13576" width="21.42578125" style="154" customWidth="1"/>
    <col min="13577" max="13824" width="9.140625" style="154"/>
    <col min="13825" max="13825" width="58.7109375" style="154" customWidth="1"/>
    <col min="13826" max="13826" width="9.140625" style="154"/>
    <col min="13827" max="13827" width="17.140625" style="154" customWidth="1"/>
    <col min="13828" max="13828" width="16.7109375" style="154" bestFit="1" customWidth="1"/>
    <col min="13829" max="13829" width="15.7109375" style="154" customWidth="1"/>
    <col min="13830" max="13830" width="5.140625" style="154" customWidth="1"/>
    <col min="13831" max="13831" width="9.140625" style="154"/>
    <col min="13832" max="13832" width="21.42578125" style="154" customWidth="1"/>
    <col min="13833" max="14080" width="9.140625" style="154"/>
    <col min="14081" max="14081" width="58.7109375" style="154" customWidth="1"/>
    <col min="14082" max="14082" width="9.140625" style="154"/>
    <col min="14083" max="14083" width="17.140625" style="154" customWidth="1"/>
    <col min="14084" max="14084" width="16.7109375" style="154" bestFit="1" customWidth="1"/>
    <col min="14085" max="14085" width="15.7109375" style="154" customWidth="1"/>
    <col min="14086" max="14086" width="5.140625" style="154" customWidth="1"/>
    <col min="14087" max="14087" width="9.140625" style="154"/>
    <col min="14088" max="14088" width="21.42578125" style="154" customWidth="1"/>
    <col min="14089" max="14336" width="9.140625" style="154"/>
    <col min="14337" max="14337" width="58.7109375" style="154" customWidth="1"/>
    <col min="14338" max="14338" width="9.140625" style="154"/>
    <col min="14339" max="14339" width="17.140625" style="154" customWidth="1"/>
    <col min="14340" max="14340" width="16.7109375" style="154" bestFit="1" customWidth="1"/>
    <col min="14341" max="14341" width="15.7109375" style="154" customWidth="1"/>
    <col min="14342" max="14342" width="5.140625" style="154" customWidth="1"/>
    <col min="14343" max="14343" width="9.140625" style="154"/>
    <col min="14344" max="14344" width="21.42578125" style="154" customWidth="1"/>
    <col min="14345" max="14592" width="9.140625" style="154"/>
    <col min="14593" max="14593" width="58.7109375" style="154" customWidth="1"/>
    <col min="14594" max="14594" width="9.140625" style="154"/>
    <col min="14595" max="14595" width="17.140625" style="154" customWidth="1"/>
    <col min="14596" max="14596" width="16.7109375" style="154" bestFit="1" customWidth="1"/>
    <col min="14597" max="14597" width="15.7109375" style="154" customWidth="1"/>
    <col min="14598" max="14598" width="5.140625" style="154" customWidth="1"/>
    <col min="14599" max="14599" width="9.140625" style="154"/>
    <col min="14600" max="14600" width="21.42578125" style="154" customWidth="1"/>
    <col min="14601" max="14848" width="9.140625" style="154"/>
    <col min="14849" max="14849" width="58.7109375" style="154" customWidth="1"/>
    <col min="14850" max="14850" width="9.140625" style="154"/>
    <col min="14851" max="14851" width="17.140625" style="154" customWidth="1"/>
    <col min="14852" max="14852" width="16.7109375" style="154" bestFit="1" customWidth="1"/>
    <col min="14853" max="14853" width="15.7109375" style="154" customWidth="1"/>
    <col min="14854" max="14854" width="5.140625" style="154" customWidth="1"/>
    <col min="14855" max="14855" width="9.140625" style="154"/>
    <col min="14856" max="14856" width="21.42578125" style="154" customWidth="1"/>
    <col min="14857" max="15104" width="9.140625" style="154"/>
    <col min="15105" max="15105" width="58.7109375" style="154" customWidth="1"/>
    <col min="15106" max="15106" width="9.140625" style="154"/>
    <col min="15107" max="15107" width="17.140625" style="154" customWidth="1"/>
    <col min="15108" max="15108" width="16.7109375" style="154" bestFit="1" customWidth="1"/>
    <col min="15109" max="15109" width="15.7109375" style="154" customWidth="1"/>
    <col min="15110" max="15110" width="5.140625" style="154" customWidth="1"/>
    <col min="15111" max="15111" width="9.140625" style="154"/>
    <col min="15112" max="15112" width="21.42578125" style="154" customWidth="1"/>
    <col min="15113" max="15360" width="9.140625" style="154"/>
    <col min="15361" max="15361" width="58.7109375" style="154" customWidth="1"/>
    <col min="15362" max="15362" width="9.140625" style="154"/>
    <col min="15363" max="15363" width="17.140625" style="154" customWidth="1"/>
    <col min="15364" max="15364" width="16.7109375" style="154" bestFit="1" customWidth="1"/>
    <col min="15365" max="15365" width="15.7109375" style="154" customWidth="1"/>
    <col min="15366" max="15366" width="5.140625" style="154" customWidth="1"/>
    <col min="15367" max="15367" width="9.140625" style="154"/>
    <col min="15368" max="15368" width="21.42578125" style="154" customWidth="1"/>
    <col min="15369" max="15616" width="9.140625" style="154"/>
    <col min="15617" max="15617" width="58.7109375" style="154" customWidth="1"/>
    <col min="15618" max="15618" width="9.140625" style="154"/>
    <col min="15619" max="15619" width="17.140625" style="154" customWidth="1"/>
    <col min="15620" max="15620" width="16.7109375" style="154" bestFit="1" customWidth="1"/>
    <col min="15621" max="15621" width="15.7109375" style="154" customWidth="1"/>
    <col min="15622" max="15622" width="5.140625" style="154" customWidth="1"/>
    <col min="15623" max="15623" width="9.140625" style="154"/>
    <col min="15624" max="15624" width="21.42578125" style="154" customWidth="1"/>
    <col min="15625" max="15872" width="9.140625" style="154"/>
    <col min="15873" max="15873" width="58.7109375" style="154" customWidth="1"/>
    <col min="15874" max="15874" width="9.140625" style="154"/>
    <col min="15875" max="15875" width="17.140625" style="154" customWidth="1"/>
    <col min="15876" max="15876" width="16.7109375" style="154" bestFit="1" customWidth="1"/>
    <col min="15877" max="15877" width="15.7109375" style="154" customWidth="1"/>
    <col min="15878" max="15878" width="5.140625" style="154" customWidth="1"/>
    <col min="15879" max="15879" width="9.140625" style="154"/>
    <col min="15880" max="15880" width="21.42578125" style="154" customWidth="1"/>
    <col min="15881" max="16128" width="9.140625" style="154"/>
    <col min="16129" max="16129" width="58.7109375" style="154" customWidth="1"/>
    <col min="16130" max="16130" width="9.140625" style="154"/>
    <col min="16131" max="16131" width="17.140625" style="154" customWidth="1"/>
    <col min="16132" max="16132" width="16.7109375" style="154" bestFit="1" customWidth="1"/>
    <col min="16133" max="16133" width="15.7109375" style="154" customWidth="1"/>
    <col min="16134" max="16134" width="5.140625" style="154" customWidth="1"/>
    <col min="16135" max="16135" width="9.140625" style="154"/>
    <col min="16136" max="16136" width="21.42578125" style="154" customWidth="1"/>
    <col min="16137" max="16384" width="9.140625" style="154"/>
  </cols>
  <sheetData>
    <row r="1" spans="1:5" x14ac:dyDescent="0.3">
      <c r="E1" s="398" t="s">
        <v>88</v>
      </c>
    </row>
    <row r="2" spans="1:5" ht="20.25" customHeight="1" x14ac:dyDescent="0.3">
      <c r="A2" s="718" t="s">
        <v>221</v>
      </c>
      <c r="B2" s="718"/>
      <c r="C2" s="718"/>
      <c r="D2" s="718"/>
      <c r="E2" s="718"/>
    </row>
    <row r="3" spans="1:5" ht="24" customHeight="1" x14ac:dyDescent="0.3">
      <c r="A3" s="718" t="s">
        <v>559</v>
      </c>
      <c r="B3" s="718"/>
      <c r="C3" s="718"/>
      <c r="D3" s="718"/>
      <c r="E3" s="718"/>
    </row>
    <row r="4" spans="1:5" ht="20.25" customHeight="1" x14ac:dyDescent="0.3">
      <c r="A4" s="718" t="s">
        <v>687</v>
      </c>
      <c r="B4" s="718"/>
      <c r="C4" s="718"/>
      <c r="D4" s="718"/>
      <c r="E4" s="718"/>
    </row>
    <row r="5" spans="1:5" ht="27.75" customHeight="1" x14ac:dyDescent="0.3">
      <c r="A5" s="156" t="s">
        <v>12</v>
      </c>
      <c r="B5" s="157" t="s">
        <v>13</v>
      </c>
      <c r="C5" s="399" t="s">
        <v>17</v>
      </c>
      <c r="D5" s="400" t="s">
        <v>157</v>
      </c>
      <c r="E5" s="399" t="s">
        <v>19</v>
      </c>
    </row>
    <row r="6" spans="1:5" ht="23.25" customHeight="1" x14ac:dyDescent="0.3">
      <c r="A6" s="158" t="s">
        <v>89</v>
      </c>
      <c r="B6" s="159"/>
      <c r="C6" s="401"/>
      <c r="D6" s="402"/>
      <c r="E6" s="403"/>
    </row>
    <row r="7" spans="1:5" x14ac:dyDescent="0.3">
      <c r="A7" s="160" t="s">
        <v>90</v>
      </c>
      <c r="B7" s="161" t="s">
        <v>411</v>
      </c>
      <c r="C7" s="404"/>
      <c r="D7" s="405"/>
      <c r="E7" s="404"/>
    </row>
    <row r="8" spans="1:5" ht="19.5" customHeight="1" x14ac:dyDescent="0.3">
      <c r="A8" s="160" t="s">
        <v>91</v>
      </c>
      <c r="B8" s="161" t="s">
        <v>412</v>
      </c>
      <c r="C8" s="404">
        <v>30000</v>
      </c>
      <c r="D8" s="405">
        <v>0</v>
      </c>
      <c r="E8" s="404">
        <v>0</v>
      </c>
    </row>
    <row r="9" spans="1:5" ht="19.5" customHeight="1" x14ac:dyDescent="0.3">
      <c r="A9" s="160" t="s">
        <v>92</v>
      </c>
      <c r="B9" s="161" t="s">
        <v>413</v>
      </c>
      <c r="C9" s="404">
        <v>120000</v>
      </c>
      <c r="D9" s="405">
        <v>0</v>
      </c>
      <c r="E9" s="404">
        <v>0</v>
      </c>
    </row>
    <row r="10" spans="1:5" ht="19.5" customHeight="1" x14ac:dyDescent="0.3">
      <c r="A10" s="160" t="s">
        <v>93</v>
      </c>
      <c r="B10" s="161" t="s">
        <v>414</v>
      </c>
      <c r="C10" s="404">
        <v>0</v>
      </c>
      <c r="D10" s="405">
        <v>0</v>
      </c>
      <c r="E10" s="404">
        <v>0</v>
      </c>
    </row>
    <row r="11" spans="1:5" ht="19.5" customHeight="1" x14ac:dyDescent="0.3">
      <c r="A11" s="160" t="s">
        <v>94</v>
      </c>
      <c r="B11" s="161" t="s">
        <v>415</v>
      </c>
      <c r="C11" s="404">
        <v>0</v>
      </c>
      <c r="D11" s="405"/>
      <c r="E11" s="404"/>
    </row>
    <row r="12" spans="1:5" ht="19.5" customHeight="1" x14ac:dyDescent="0.3">
      <c r="A12" s="160" t="s">
        <v>96</v>
      </c>
      <c r="B12" s="161" t="s">
        <v>416</v>
      </c>
      <c r="C12" s="404">
        <v>0</v>
      </c>
      <c r="D12" s="405"/>
      <c r="E12" s="404"/>
    </row>
    <row r="13" spans="1:5" ht="21.75" customHeight="1" x14ac:dyDescent="0.3">
      <c r="A13" s="162" t="s">
        <v>95</v>
      </c>
      <c r="B13" s="163" t="s">
        <v>417</v>
      </c>
      <c r="C13" s="406">
        <v>0</v>
      </c>
      <c r="D13" s="407"/>
      <c r="E13" s="408"/>
    </row>
    <row r="14" spans="1:5" ht="22.5" customHeight="1" x14ac:dyDescent="0.3">
      <c r="A14" s="156" t="s">
        <v>43</v>
      </c>
      <c r="B14" s="157"/>
      <c r="C14" s="409">
        <f>SUM(C7:C13)</f>
        <v>150000</v>
      </c>
      <c r="D14" s="409">
        <f>SUM(D7:D13)</f>
        <v>0</v>
      </c>
      <c r="E14" s="409">
        <f>SUM(E8:E12)</f>
        <v>0</v>
      </c>
    </row>
    <row r="15" spans="1:5" ht="19.5" customHeight="1" x14ac:dyDescent="0.3">
      <c r="A15" s="158" t="s">
        <v>97</v>
      </c>
      <c r="B15" s="164" t="s">
        <v>418</v>
      </c>
      <c r="C15" s="410"/>
      <c r="D15" s="411"/>
      <c r="E15" s="403"/>
    </row>
    <row r="16" spans="1:5" ht="22.5" customHeight="1" x14ac:dyDescent="0.3">
      <c r="A16" s="160" t="s">
        <v>98</v>
      </c>
      <c r="B16" s="161" t="s">
        <v>419</v>
      </c>
      <c r="C16" s="404"/>
      <c r="D16" s="405"/>
      <c r="E16" s="404">
        <v>0</v>
      </c>
    </row>
    <row r="17" spans="1:5" ht="22.5" customHeight="1" x14ac:dyDescent="0.3">
      <c r="A17" s="160" t="s">
        <v>99</v>
      </c>
      <c r="B17" s="161" t="s">
        <v>420</v>
      </c>
      <c r="C17" s="404">
        <v>2000</v>
      </c>
      <c r="D17" s="405">
        <v>0</v>
      </c>
      <c r="E17" s="404">
        <v>0</v>
      </c>
    </row>
    <row r="18" spans="1:5" x14ac:dyDescent="0.3">
      <c r="A18" s="160" t="s">
        <v>100</v>
      </c>
      <c r="B18" s="161" t="s">
        <v>421</v>
      </c>
      <c r="C18" s="404"/>
      <c r="D18" s="405"/>
      <c r="E18" s="404"/>
    </row>
    <row r="19" spans="1:5" x14ac:dyDescent="0.3">
      <c r="A19" s="160" t="s">
        <v>101</v>
      </c>
      <c r="B19" s="161" t="s">
        <v>422</v>
      </c>
      <c r="C19" s="404"/>
      <c r="D19" s="405"/>
      <c r="E19" s="404"/>
    </row>
    <row r="20" spans="1:5" ht="22.5" customHeight="1" x14ac:dyDescent="0.3">
      <c r="A20" s="160" t="s">
        <v>102</v>
      </c>
      <c r="B20" s="161" t="s">
        <v>423</v>
      </c>
      <c r="C20" s="404">
        <v>2000</v>
      </c>
      <c r="D20" s="405">
        <v>21</v>
      </c>
      <c r="E20" s="404">
        <v>21</v>
      </c>
    </row>
    <row r="21" spans="1:5" x14ac:dyDescent="0.3">
      <c r="A21" s="160" t="s">
        <v>103</v>
      </c>
      <c r="B21" s="161" t="s">
        <v>424</v>
      </c>
      <c r="C21" s="404"/>
      <c r="D21" s="405"/>
      <c r="E21" s="404"/>
    </row>
    <row r="22" spans="1:5" ht="20.25" customHeight="1" x14ac:dyDescent="0.3">
      <c r="A22" s="160" t="s">
        <v>104</v>
      </c>
      <c r="B22" s="161" t="s">
        <v>425</v>
      </c>
      <c r="C22" s="404">
        <v>2000</v>
      </c>
      <c r="D22" s="405"/>
      <c r="E22" s="404"/>
    </row>
    <row r="23" spans="1:5" ht="20.25" customHeight="1" x14ac:dyDescent="0.3">
      <c r="A23" s="160" t="s">
        <v>239</v>
      </c>
      <c r="B23" s="161" t="s">
        <v>426</v>
      </c>
      <c r="C23" s="404"/>
      <c r="D23" s="405"/>
      <c r="E23" s="404"/>
    </row>
    <row r="24" spans="1:5" ht="20.25" customHeight="1" x14ac:dyDescent="0.3">
      <c r="A24" s="160" t="s">
        <v>236</v>
      </c>
      <c r="B24" s="161"/>
      <c r="C24" s="404"/>
      <c r="D24" s="405"/>
      <c r="E24" s="404"/>
    </row>
    <row r="25" spans="1:5" x14ac:dyDescent="0.3">
      <c r="A25" s="160" t="s">
        <v>235</v>
      </c>
      <c r="B25" s="161"/>
      <c r="C25" s="404"/>
      <c r="D25" s="405"/>
      <c r="E25" s="404"/>
    </row>
    <row r="26" spans="1:5" x14ac:dyDescent="0.3">
      <c r="A26" s="160" t="s">
        <v>105</v>
      </c>
      <c r="B26" s="161" t="s">
        <v>427</v>
      </c>
      <c r="C26" s="404"/>
      <c r="D26" s="405"/>
      <c r="E26" s="404"/>
    </row>
    <row r="27" spans="1:5" x14ac:dyDescent="0.3">
      <c r="A27" s="160" t="s">
        <v>238</v>
      </c>
      <c r="B27" s="161" t="s">
        <v>428</v>
      </c>
      <c r="C27" s="404">
        <v>1000</v>
      </c>
      <c r="D27" s="405">
        <v>0</v>
      </c>
      <c r="E27" s="404">
        <v>0</v>
      </c>
    </row>
    <row r="28" spans="1:5" ht="21" customHeight="1" x14ac:dyDescent="0.3">
      <c r="A28" s="160" t="s">
        <v>500</v>
      </c>
      <c r="B28" s="161"/>
      <c r="C28" s="404"/>
      <c r="D28" s="405"/>
      <c r="E28" s="404"/>
    </row>
    <row r="29" spans="1:5" ht="21" customHeight="1" x14ac:dyDescent="0.3">
      <c r="A29" s="160" t="s">
        <v>237</v>
      </c>
      <c r="B29" s="161"/>
      <c r="C29" s="404"/>
      <c r="D29" s="405"/>
      <c r="E29" s="404"/>
    </row>
    <row r="30" spans="1:5" ht="21" customHeight="1" x14ac:dyDescent="0.3">
      <c r="A30" s="160" t="s">
        <v>106</v>
      </c>
      <c r="B30" s="161" t="s">
        <v>429</v>
      </c>
      <c r="C30" s="404"/>
      <c r="D30" s="405"/>
      <c r="E30" s="404"/>
    </row>
    <row r="31" spans="1:5" ht="21" customHeight="1" x14ac:dyDescent="0.3">
      <c r="A31" s="160" t="s">
        <v>107</v>
      </c>
      <c r="B31" s="161" t="s">
        <v>430</v>
      </c>
      <c r="C31" s="404"/>
      <c r="D31" s="405"/>
      <c r="E31" s="404"/>
    </row>
    <row r="32" spans="1:5" ht="21.75" customHeight="1" x14ac:dyDescent="0.3">
      <c r="A32" s="160" t="s">
        <v>108</v>
      </c>
      <c r="B32" s="161" t="s">
        <v>431</v>
      </c>
      <c r="C32" s="404"/>
      <c r="D32" s="405"/>
      <c r="E32" s="404"/>
    </row>
    <row r="33" spans="1:5" ht="24" customHeight="1" x14ac:dyDescent="0.3">
      <c r="A33" s="160" t="s">
        <v>241</v>
      </c>
      <c r="B33" s="161" t="s">
        <v>445</v>
      </c>
      <c r="C33" s="404"/>
      <c r="D33" s="405"/>
      <c r="E33" s="404"/>
    </row>
    <row r="34" spans="1:5" ht="21" customHeight="1" x14ac:dyDescent="0.3">
      <c r="A34" s="160" t="s">
        <v>240</v>
      </c>
      <c r="B34" s="161"/>
      <c r="C34" s="404"/>
      <c r="D34" s="405"/>
      <c r="E34" s="404"/>
    </row>
    <row r="35" spans="1:5" x14ac:dyDescent="0.3">
      <c r="A35" s="160" t="s">
        <v>109</v>
      </c>
      <c r="B35" s="161" t="s">
        <v>446</v>
      </c>
      <c r="C35" s="404"/>
      <c r="D35" s="405"/>
      <c r="E35" s="404"/>
    </row>
    <row r="36" spans="1:5" x14ac:dyDescent="0.3">
      <c r="A36" s="160" t="s">
        <v>111</v>
      </c>
      <c r="B36" s="161" t="s">
        <v>447</v>
      </c>
      <c r="C36" s="404"/>
      <c r="D36" s="405"/>
      <c r="E36" s="404"/>
    </row>
    <row r="37" spans="1:5" x14ac:dyDescent="0.3">
      <c r="A37" s="160" t="s">
        <v>110</v>
      </c>
      <c r="B37" s="161" t="s">
        <v>448</v>
      </c>
      <c r="C37" s="404">
        <v>1500</v>
      </c>
      <c r="D37" s="405">
        <v>0</v>
      </c>
      <c r="E37" s="404"/>
    </row>
    <row r="38" spans="1:5" x14ac:dyDescent="0.3">
      <c r="A38" s="160" t="s">
        <v>112</v>
      </c>
      <c r="B38" s="161" t="s">
        <v>449</v>
      </c>
      <c r="C38" s="404"/>
      <c r="D38" s="405"/>
      <c r="E38" s="404"/>
    </row>
    <row r="39" spans="1:5" x14ac:dyDescent="0.3">
      <c r="A39" s="160" t="s">
        <v>113</v>
      </c>
      <c r="B39" s="161" t="s">
        <v>450</v>
      </c>
      <c r="C39" s="404"/>
      <c r="D39" s="405"/>
      <c r="E39" s="404"/>
    </row>
    <row r="40" spans="1:5" x14ac:dyDescent="0.3">
      <c r="A40" s="160" t="s">
        <v>114</v>
      </c>
      <c r="B40" s="161" t="s">
        <v>451</v>
      </c>
      <c r="C40" s="404">
        <v>60000</v>
      </c>
      <c r="D40" s="405">
        <v>0</v>
      </c>
      <c r="E40" s="404">
        <v>0</v>
      </c>
    </row>
    <row r="41" spans="1:5" x14ac:dyDescent="0.3">
      <c r="A41" s="160" t="s">
        <v>115</v>
      </c>
      <c r="B41" s="161" t="s">
        <v>452</v>
      </c>
      <c r="C41" s="404">
        <v>2000</v>
      </c>
      <c r="D41" s="405"/>
      <c r="E41" s="404"/>
    </row>
    <row r="42" spans="1:5" x14ac:dyDescent="0.3">
      <c r="A42" s="160" t="s">
        <v>390</v>
      </c>
      <c r="B42" s="161" t="s">
        <v>453</v>
      </c>
      <c r="C42" s="404">
        <v>4000</v>
      </c>
      <c r="D42" s="405">
        <v>1500</v>
      </c>
      <c r="E42" s="404">
        <v>1500</v>
      </c>
    </row>
    <row r="43" spans="1:5" ht="28.5" customHeight="1" x14ac:dyDescent="0.3">
      <c r="A43" s="160" t="s">
        <v>501</v>
      </c>
      <c r="B43" s="161" t="s">
        <v>502</v>
      </c>
      <c r="C43" s="404"/>
      <c r="D43" s="405">
        <v>70</v>
      </c>
      <c r="E43" s="404">
        <v>70</v>
      </c>
    </row>
    <row r="44" spans="1:5" ht="28.5" customHeight="1" x14ac:dyDescent="0.3">
      <c r="A44" s="160" t="s">
        <v>243</v>
      </c>
      <c r="B44" s="161" t="s">
        <v>454</v>
      </c>
      <c r="C44" s="404"/>
      <c r="D44" s="405"/>
      <c r="E44" s="404"/>
    </row>
    <row r="45" spans="1:5" ht="28.5" customHeight="1" x14ac:dyDescent="0.3">
      <c r="A45" s="160" t="s">
        <v>242</v>
      </c>
      <c r="B45" s="161"/>
      <c r="C45" s="404"/>
      <c r="D45" s="405"/>
      <c r="E45" s="404">
        <v>0</v>
      </c>
    </row>
    <row r="46" spans="1:5" ht="28.5" customHeight="1" x14ac:dyDescent="0.3">
      <c r="A46" s="160" t="s">
        <v>116</v>
      </c>
      <c r="B46" s="161" t="s">
        <v>455</v>
      </c>
      <c r="C46" s="404"/>
      <c r="D46" s="405"/>
      <c r="E46" s="404">
        <v>0</v>
      </c>
    </row>
    <row r="47" spans="1:5" ht="27.75" customHeight="1" x14ac:dyDescent="0.3">
      <c r="A47" s="160" t="s">
        <v>117</v>
      </c>
      <c r="B47" s="161" t="s">
        <v>456</v>
      </c>
      <c r="C47" s="404">
        <v>1500</v>
      </c>
      <c r="D47" s="405">
        <v>20</v>
      </c>
      <c r="E47" s="404">
        <v>20</v>
      </c>
    </row>
    <row r="48" spans="1:5" ht="27.75" customHeight="1" x14ac:dyDescent="0.3">
      <c r="A48" s="160" t="s">
        <v>118</v>
      </c>
      <c r="B48" s="161" t="s">
        <v>457</v>
      </c>
      <c r="C48" s="404"/>
      <c r="D48" s="405"/>
      <c r="E48" s="404">
        <v>0</v>
      </c>
    </row>
    <row r="49" spans="1:5" ht="27.75" customHeight="1" x14ac:dyDescent="0.3">
      <c r="A49" s="162" t="s">
        <v>119</v>
      </c>
      <c r="B49" s="161" t="s">
        <v>458</v>
      </c>
      <c r="C49" s="404"/>
      <c r="D49" s="405">
        <v>0</v>
      </c>
      <c r="E49" s="404">
        <v>0</v>
      </c>
    </row>
    <row r="50" spans="1:5" ht="27.75" customHeight="1" x14ac:dyDescent="0.3">
      <c r="A50" s="162" t="s">
        <v>180</v>
      </c>
      <c r="B50" s="161" t="s">
        <v>460</v>
      </c>
      <c r="C50" s="404">
        <v>1000</v>
      </c>
      <c r="D50" s="405">
        <v>0</v>
      </c>
      <c r="E50" s="404">
        <v>0</v>
      </c>
    </row>
    <row r="51" spans="1:5" ht="27.75" customHeight="1" x14ac:dyDescent="0.3">
      <c r="A51" s="162" t="s">
        <v>245</v>
      </c>
      <c r="B51" s="161" t="s">
        <v>459</v>
      </c>
      <c r="C51" s="404"/>
      <c r="D51" s="405">
        <v>0</v>
      </c>
      <c r="E51" s="404">
        <v>0</v>
      </c>
    </row>
    <row r="52" spans="1:5" ht="27.75" customHeight="1" x14ac:dyDescent="0.3">
      <c r="A52" s="162" t="s">
        <v>244</v>
      </c>
      <c r="B52" s="164"/>
      <c r="C52" s="410"/>
      <c r="D52" s="411"/>
      <c r="E52" s="410"/>
    </row>
    <row r="53" spans="1:5" ht="27.75" customHeight="1" x14ac:dyDescent="0.3">
      <c r="A53" s="156" t="s">
        <v>43</v>
      </c>
      <c r="B53" s="157"/>
      <c r="C53" s="409">
        <f>SUM(C16:C50)</f>
        <v>77000</v>
      </c>
      <c r="D53" s="409">
        <f>SUM(D16:D52)</f>
        <v>1611</v>
      </c>
      <c r="E53" s="409">
        <f>SUM(E16:E52)</f>
        <v>1611</v>
      </c>
    </row>
    <row r="54" spans="1:5" ht="27.75" customHeight="1" x14ac:dyDescent="0.3">
      <c r="A54" s="158" t="s">
        <v>120</v>
      </c>
      <c r="B54" s="159"/>
      <c r="C54" s="401"/>
      <c r="D54" s="402"/>
      <c r="E54" s="403"/>
    </row>
    <row r="55" spans="1:5" ht="27.75" customHeight="1" x14ac:dyDescent="0.3">
      <c r="A55" s="160" t="s">
        <v>121</v>
      </c>
      <c r="B55" s="161" t="s">
        <v>461</v>
      </c>
      <c r="C55" s="404"/>
      <c r="D55" s="405"/>
      <c r="E55" s="404">
        <v>0</v>
      </c>
    </row>
    <row r="56" spans="1:5" ht="27.75" customHeight="1" x14ac:dyDescent="0.3">
      <c r="A56" s="160" t="s">
        <v>122</v>
      </c>
      <c r="B56" s="161" t="s">
        <v>462</v>
      </c>
      <c r="C56" s="404"/>
      <c r="D56" s="405"/>
      <c r="E56" s="404">
        <v>0</v>
      </c>
    </row>
    <row r="57" spans="1:5" ht="27.75" customHeight="1" x14ac:dyDescent="0.3">
      <c r="A57" s="160" t="s">
        <v>123</v>
      </c>
      <c r="B57" s="161" t="s">
        <v>463</v>
      </c>
      <c r="C57" s="404">
        <v>250000</v>
      </c>
      <c r="D57" s="405">
        <v>0</v>
      </c>
      <c r="E57" s="404">
        <v>0</v>
      </c>
    </row>
    <row r="58" spans="1:5" ht="27.75" customHeight="1" x14ac:dyDescent="0.3">
      <c r="A58" s="160" t="s">
        <v>124</v>
      </c>
      <c r="B58" s="161" t="s">
        <v>464</v>
      </c>
      <c r="C58" s="404">
        <v>10000</v>
      </c>
      <c r="D58" s="405"/>
      <c r="E58" s="404">
        <v>0</v>
      </c>
    </row>
    <row r="59" spans="1:5" ht="27.75" customHeight="1" x14ac:dyDescent="0.3">
      <c r="A59" s="162" t="s">
        <v>125</v>
      </c>
      <c r="B59" s="163" t="s">
        <v>465</v>
      </c>
      <c r="C59" s="406"/>
      <c r="D59" s="407"/>
      <c r="E59" s="408">
        <v>0</v>
      </c>
    </row>
    <row r="60" spans="1:5" ht="27.75" customHeight="1" x14ac:dyDescent="0.3">
      <c r="A60" s="156" t="s">
        <v>43</v>
      </c>
      <c r="B60" s="157"/>
      <c r="C60" s="409">
        <f>SUM(C55:C59)</f>
        <v>260000</v>
      </c>
      <c r="D60" s="409">
        <f>SUM(D55:D59)</f>
        <v>0</v>
      </c>
      <c r="E60" s="409">
        <f>SUM(E55:E59)</f>
        <v>0</v>
      </c>
    </row>
    <row r="61" spans="1:5" ht="27.75" customHeight="1" x14ac:dyDescent="0.3">
      <c r="A61" s="158" t="s">
        <v>126</v>
      </c>
      <c r="B61" s="159" t="s">
        <v>466</v>
      </c>
      <c r="C61" s="401"/>
      <c r="D61" s="402"/>
      <c r="E61" s="403"/>
    </row>
    <row r="62" spans="1:5" ht="27.75" customHeight="1" x14ac:dyDescent="0.3">
      <c r="A62" s="160" t="s">
        <v>127</v>
      </c>
      <c r="B62" s="161" t="s">
        <v>467</v>
      </c>
      <c r="C62" s="404"/>
      <c r="D62" s="405"/>
      <c r="E62" s="404">
        <v>0</v>
      </c>
    </row>
    <row r="63" spans="1:5" ht="27.75" customHeight="1" x14ac:dyDescent="0.3">
      <c r="A63" s="160" t="s">
        <v>128</v>
      </c>
      <c r="B63" s="161" t="s">
        <v>468</v>
      </c>
      <c r="C63" s="404"/>
      <c r="D63" s="405"/>
      <c r="E63" s="404">
        <v>0</v>
      </c>
    </row>
    <row r="64" spans="1:5" ht="27.75" customHeight="1" x14ac:dyDescent="0.3">
      <c r="A64" s="162" t="s">
        <v>129</v>
      </c>
      <c r="B64" s="163" t="s">
        <v>469</v>
      </c>
      <c r="C64" s="406"/>
      <c r="D64" s="407"/>
      <c r="E64" s="408">
        <v>0</v>
      </c>
    </row>
    <row r="65" spans="1:5" ht="27.75" customHeight="1" x14ac:dyDescent="0.3">
      <c r="A65" s="165" t="s">
        <v>43</v>
      </c>
      <c r="B65" s="157"/>
      <c r="C65" s="409">
        <f>SUM(C62:C64)</f>
        <v>0</v>
      </c>
      <c r="D65" s="409">
        <f>SUM(D62:D64)</f>
        <v>0</v>
      </c>
      <c r="E65" s="409">
        <f>SUM(E62:E64)</f>
        <v>0</v>
      </c>
    </row>
    <row r="66" spans="1:5" ht="27.75" customHeight="1" x14ac:dyDescent="0.3">
      <c r="A66" s="166" t="s">
        <v>130</v>
      </c>
      <c r="B66" s="159" t="s">
        <v>470</v>
      </c>
      <c r="C66" s="401"/>
      <c r="D66" s="402"/>
      <c r="E66" s="403"/>
    </row>
    <row r="67" spans="1:5" ht="27.75" customHeight="1" x14ac:dyDescent="0.3">
      <c r="A67" s="160" t="s">
        <v>131</v>
      </c>
      <c r="B67" s="161" t="s">
        <v>471</v>
      </c>
      <c r="C67" s="404"/>
      <c r="D67" s="405"/>
      <c r="E67" s="404">
        <v>0</v>
      </c>
    </row>
    <row r="68" spans="1:5" ht="27.75" customHeight="1" x14ac:dyDescent="0.3">
      <c r="A68" s="160" t="s">
        <v>132</v>
      </c>
      <c r="B68" s="161" t="s">
        <v>472</v>
      </c>
      <c r="C68" s="404">
        <v>5000</v>
      </c>
      <c r="D68" s="405">
        <v>0</v>
      </c>
      <c r="E68" s="410">
        <v>0</v>
      </c>
    </row>
    <row r="69" spans="1:5" ht="27.75" customHeight="1" x14ac:dyDescent="0.3">
      <c r="A69" s="160" t="s">
        <v>133</v>
      </c>
      <c r="B69" s="161" t="s">
        <v>473</v>
      </c>
      <c r="C69" s="404"/>
      <c r="D69" s="405"/>
      <c r="E69" s="404">
        <v>0</v>
      </c>
    </row>
    <row r="70" spans="1:5" ht="27.75" customHeight="1" x14ac:dyDescent="0.3">
      <c r="A70" s="160" t="s">
        <v>134</v>
      </c>
      <c r="B70" s="161" t="s">
        <v>474</v>
      </c>
      <c r="C70" s="404"/>
      <c r="D70" s="405"/>
      <c r="E70" s="404">
        <v>0</v>
      </c>
    </row>
    <row r="71" spans="1:5" ht="27.75" customHeight="1" x14ac:dyDescent="0.3">
      <c r="A71" s="160" t="s">
        <v>135</v>
      </c>
      <c r="B71" s="161" t="s">
        <v>475</v>
      </c>
      <c r="C71" s="404"/>
      <c r="D71" s="405"/>
      <c r="E71" s="404">
        <v>0</v>
      </c>
    </row>
    <row r="72" spans="1:5" ht="27.75" customHeight="1" x14ac:dyDescent="0.3">
      <c r="A72" s="160" t="s">
        <v>391</v>
      </c>
      <c r="B72" s="161" t="s">
        <v>476</v>
      </c>
      <c r="C72" s="404"/>
      <c r="D72" s="405"/>
      <c r="E72" s="404">
        <v>0</v>
      </c>
    </row>
    <row r="73" spans="1:5" ht="27.75" customHeight="1" x14ac:dyDescent="0.3">
      <c r="A73" s="162" t="s">
        <v>136</v>
      </c>
      <c r="B73" s="163" t="s">
        <v>477</v>
      </c>
      <c r="C73" s="406">
        <v>8000</v>
      </c>
      <c r="D73" s="407">
        <v>0</v>
      </c>
      <c r="E73" s="408">
        <v>0</v>
      </c>
    </row>
    <row r="74" spans="1:5" ht="27.75" customHeight="1" x14ac:dyDescent="0.3">
      <c r="A74" s="156" t="s">
        <v>43</v>
      </c>
      <c r="B74" s="157"/>
      <c r="C74" s="409">
        <f>SUM(C67:C73)</f>
        <v>13000</v>
      </c>
      <c r="D74" s="409">
        <f>SUM(D66:D73)</f>
        <v>0</v>
      </c>
      <c r="E74" s="409">
        <f>SUM(E67:E73)</f>
        <v>0</v>
      </c>
    </row>
    <row r="75" spans="1:5" ht="27.75" customHeight="1" x14ac:dyDescent="0.3">
      <c r="A75" s="158" t="s">
        <v>137</v>
      </c>
      <c r="B75" s="159" t="s">
        <v>478</v>
      </c>
      <c r="C75" s="401"/>
      <c r="D75" s="402"/>
      <c r="E75" s="403"/>
    </row>
    <row r="76" spans="1:5" ht="27.75" customHeight="1" x14ac:dyDescent="0.3">
      <c r="A76" s="162" t="s">
        <v>138</v>
      </c>
      <c r="B76" s="163" t="s">
        <v>479</v>
      </c>
      <c r="C76" s="406"/>
      <c r="D76" s="407"/>
      <c r="E76" s="412"/>
    </row>
    <row r="77" spans="1:5" ht="27.75" customHeight="1" x14ac:dyDescent="0.3">
      <c r="A77" s="156" t="s">
        <v>43</v>
      </c>
      <c r="B77" s="157"/>
      <c r="C77" s="409">
        <f>SUM(C76)</f>
        <v>0</v>
      </c>
      <c r="D77" s="409">
        <f>SUM(D76)</f>
        <v>0</v>
      </c>
      <c r="E77" s="409">
        <f>SUM(E76)</f>
        <v>0</v>
      </c>
    </row>
    <row r="78" spans="1:5" ht="27.75" customHeight="1" x14ac:dyDescent="0.3">
      <c r="A78" s="445"/>
      <c r="B78" s="446"/>
      <c r="C78" s="447"/>
      <c r="D78" s="447"/>
      <c r="E78" s="448"/>
    </row>
    <row r="79" spans="1:5" ht="27.75" customHeight="1" x14ac:dyDescent="0.3">
      <c r="A79" s="445"/>
      <c r="B79" s="446"/>
      <c r="C79" s="447"/>
      <c r="D79" s="447"/>
      <c r="E79" s="447"/>
    </row>
    <row r="80" spans="1:5" ht="27.75" customHeight="1" x14ac:dyDescent="0.3">
      <c r="A80" s="454" t="s">
        <v>139</v>
      </c>
      <c r="B80" s="455" t="s">
        <v>481</v>
      </c>
      <c r="C80" s="401"/>
      <c r="D80" s="402"/>
      <c r="E80" s="413"/>
    </row>
    <row r="81" spans="1:8" ht="13.5" customHeight="1" x14ac:dyDescent="0.3">
      <c r="A81" s="158"/>
      <c r="B81" s="161"/>
      <c r="C81" s="401"/>
      <c r="D81" s="402"/>
      <c r="E81" s="410"/>
    </row>
    <row r="82" spans="1:8" ht="27.75" customHeight="1" x14ac:dyDescent="0.3">
      <c r="A82" s="414" t="s">
        <v>140</v>
      </c>
      <c r="B82" s="456" t="s">
        <v>480</v>
      </c>
      <c r="C82" s="404"/>
      <c r="D82" s="405"/>
      <c r="E82" s="404"/>
    </row>
    <row r="83" spans="1:8" ht="27.75" customHeight="1" x14ac:dyDescent="0.3">
      <c r="A83" s="414" t="s">
        <v>210</v>
      </c>
      <c r="B83" s="456" t="s">
        <v>482</v>
      </c>
      <c r="C83" s="404">
        <v>8000000</v>
      </c>
      <c r="D83" s="404">
        <v>743181.73</v>
      </c>
      <c r="E83" s="404">
        <v>743181.73</v>
      </c>
    </row>
    <row r="84" spans="1:8" ht="27.75" customHeight="1" x14ac:dyDescent="0.3">
      <c r="A84" s="414" t="s">
        <v>222</v>
      </c>
      <c r="B84" s="456" t="s">
        <v>483</v>
      </c>
      <c r="C84" s="404">
        <v>2000000</v>
      </c>
      <c r="D84" s="405">
        <v>108388.22</v>
      </c>
      <c r="E84" s="415">
        <v>108388.22</v>
      </c>
    </row>
    <row r="85" spans="1:8" ht="27.75" customHeight="1" x14ac:dyDescent="0.3">
      <c r="A85" s="414" t="s">
        <v>141</v>
      </c>
      <c r="B85" s="456" t="s">
        <v>484</v>
      </c>
      <c r="C85" s="404">
        <v>180000</v>
      </c>
      <c r="D85" s="405">
        <v>0</v>
      </c>
      <c r="E85" s="415">
        <v>0</v>
      </c>
    </row>
    <row r="86" spans="1:8" ht="27.75" customHeight="1" x14ac:dyDescent="0.3">
      <c r="A86" s="414" t="s">
        <v>142</v>
      </c>
      <c r="B86" s="456" t="s">
        <v>485</v>
      </c>
      <c r="C86" s="404">
        <v>1000000</v>
      </c>
      <c r="D86" s="405">
        <v>0</v>
      </c>
      <c r="E86" s="404">
        <v>0</v>
      </c>
    </row>
    <row r="87" spans="1:8" ht="27.75" customHeight="1" x14ac:dyDescent="0.3">
      <c r="A87" s="414" t="s">
        <v>143</v>
      </c>
      <c r="B87" s="456" t="s">
        <v>486</v>
      </c>
      <c r="C87" s="404">
        <v>2400000</v>
      </c>
      <c r="D87" s="405">
        <v>299159.87</v>
      </c>
      <c r="E87" s="404">
        <v>299159.87</v>
      </c>
    </row>
    <row r="88" spans="1:8" ht="27.75" customHeight="1" x14ac:dyDescent="0.3">
      <c r="A88" s="414" t="s">
        <v>144</v>
      </c>
      <c r="B88" s="456" t="s">
        <v>482</v>
      </c>
      <c r="C88" s="404">
        <v>620000</v>
      </c>
      <c r="D88" s="405">
        <v>9229.2000000000007</v>
      </c>
      <c r="E88" s="415">
        <v>9229.2000000000007</v>
      </c>
    </row>
    <row r="89" spans="1:8" ht="27.75" customHeight="1" x14ac:dyDescent="0.3">
      <c r="A89" s="414" t="s">
        <v>196</v>
      </c>
      <c r="B89" s="456" t="s">
        <v>487</v>
      </c>
      <c r="C89" s="404">
        <v>450000</v>
      </c>
      <c r="D89" s="405">
        <v>41949</v>
      </c>
      <c r="E89" s="415">
        <v>41949</v>
      </c>
      <c r="G89" s="154" t="s">
        <v>211</v>
      </c>
    </row>
    <row r="90" spans="1:8" ht="27.75" customHeight="1" x14ac:dyDescent="0.3">
      <c r="A90" s="414" t="s">
        <v>145</v>
      </c>
      <c r="B90" s="456" t="s">
        <v>488</v>
      </c>
      <c r="C90" s="404">
        <v>0</v>
      </c>
      <c r="D90" s="405"/>
      <c r="E90" s="404"/>
    </row>
    <row r="91" spans="1:8" ht="27.75" customHeight="1" x14ac:dyDescent="0.3">
      <c r="A91" s="414" t="s">
        <v>146</v>
      </c>
      <c r="B91" s="456" t="s">
        <v>489</v>
      </c>
      <c r="C91" s="404">
        <v>80000</v>
      </c>
      <c r="D91" s="405">
        <v>0</v>
      </c>
      <c r="E91" s="415">
        <v>0</v>
      </c>
    </row>
    <row r="92" spans="1:8" ht="27.75" customHeight="1" x14ac:dyDescent="0.3">
      <c r="A92" s="414" t="s">
        <v>147</v>
      </c>
      <c r="B92" s="456" t="s">
        <v>490</v>
      </c>
      <c r="C92" s="404">
        <v>70000</v>
      </c>
      <c r="D92" s="405">
        <v>0</v>
      </c>
      <c r="E92" s="415">
        <v>0</v>
      </c>
    </row>
    <row r="93" spans="1:8" ht="27.75" customHeight="1" x14ac:dyDescent="0.3">
      <c r="A93" s="416" t="s">
        <v>148</v>
      </c>
      <c r="B93" s="453" t="s">
        <v>491</v>
      </c>
      <c r="C93" s="406"/>
      <c r="D93" s="407"/>
      <c r="E93" s="408"/>
    </row>
    <row r="94" spans="1:8" ht="26.25" customHeight="1" x14ac:dyDescent="0.3">
      <c r="A94" s="156" t="s">
        <v>43</v>
      </c>
      <c r="B94" s="157"/>
      <c r="C94" s="617">
        <f>SUM(C82:C93)</f>
        <v>14800000</v>
      </c>
      <c r="D94" s="409">
        <f>SUM(D83:D93)</f>
        <v>1201908.0199999998</v>
      </c>
      <c r="E94" s="409">
        <f>SUM(E83:E93)</f>
        <v>1201908.0199999998</v>
      </c>
      <c r="H94" s="417"/>
    </row>
    <row r="95" spans="1:8" x14ac:dyDescent="0.3">
      <c r="A95" s="158" t="s">
        <v>149</v>
      </c>
      <c r="B95" s="159"/>
      <c r="C95" s="401"/>
      <c r="D95" s="411"/>
      <c r="E95" s="403"/>
    </row>
    <row r="96" spans="1:8" ht="20.25" thickBot="1" x14ac:dyDescent="0.35">
      <c r="A96" s="160" t="s">
        <v>270</v>
      </c>
      <c r="B96" s="161">
        <v>2002</v>
      </c>
      <c r="C96" s="404">
        <v>18120000</v>
      </c>
      <c r="D96" s="418">
        <f>SUM(D97)</f>
        <v>1466151</v>
      </c>
      <c r="E96" s="418">
        <f>SUM(E97)</f>
        <v>1466151</v>
      </c>
    </row>
    <row r="97" spans="1:5" ht="20.25" thickTop="1" x14ac:dyDescent="0.3">
      <c r="A97" s="160" t="s">
        <v>269</v>
      </c>
      <c r="B97" s="161"/>
      <c r="C97" s="406"/>
      <c r="D97" s="411">
        <v>1466151</v>
      </c>
      <c r="E97" s="604">
        <v>1466151</v>
      </c>
    </row>
    <row r="98" spans="1:5" ht="13.5" customHeight="1" x14ac:dyDescent="0.3">
      <c r="A98" s="160"/>
      <c r="B98" s="161"/>
      <c r="C98" s="410"/>
      <c r="D98" s="411"/>
      <c r="E98" s="604"/>
    </row>
    <row r="99" spans="1:5" x14ac:dyDescent="0.3">
      <c r="A99" s="605" t="s">
        <v>271</v>
      </c>
      <c r="B99" s="161"/>
      <c r="C99" s="606"/>
      <c r="D99" s="607">
        <f>SUM(D100:D112)</f>
        <v>3155030</v>
      </c>
      <c r="E99" s="607">
        <f>SUM(E100:E112)</f>
        <v>3155030</v>
      </c>
    </row>
    <row r="100" spans="1:5" x14ac:dyDescent="0.3">
      <c r="A100" s="167" t="s">
        <v>664</v>
      </c>
      <c r="B100" s="161"/>
      <c r="C100" s="401"/>
      <c r="D100" s="402">
        <v>145630</v>
      </c>
      <c r="E100" s="402">
        <v>145630</v>
      </c>
    </row>
    <row r="101" spans="1:5" x14ac:dyDescent="0.3">
      <c r="A101" s="167" t="s">
        <v>665</v>
      </c>
      <c r="B101" s="161"/>
      <c r="C101" s="404"/>
      <c r="D101" s="405">
        <v>311800</v>
      </c>
      <c r="E101" s="405">
        <v>311800</v>
      </c>
    </row>
    <row r="102" spans="1:5" x14ac:dyDescent="0.3">
      <c r="A102" s="167" t="s">
        <v>666</v>
      </c>
      <c r="B102" s="161"/>
      <c r="C102" s="404"/>
      <c r="D102" s="405">
        <v>7500</v>
      </c>
      <c r="E102" s="405">
        <v>7500</v>
      </c>
    </row>
    <row r="103" spans="1:5" ht="15.75" customHeight="1" x14ac:dyDescent="0.3">
      <c r="A103" s="167" t="s">
        <v>392</v>
      </c>
      <c r="B103" s="161"/>
      <c r="C103" s="404"/>
      <c r="D103" s="405">
        <v>0</v>
      </c>
      <c r="E103" s="405">
        <v>0</v>
      </c>
    </row>
    <row r="104" spans="1:5" ht="18" customHeight="1" x14ac:dyDescent="0.3">
      <c r="A104" s="167" t="s">
        <v>393</v>
      </c>
      <c r="B104" s="161"/>
      <c r="C104" s="404"/>
      <c r="D104" s="411">
        <v>0</v>
      </c>
      <c r="E104" s="411">
        <v>0</v>
      </c>
    </row>
    <row r="105" spans="1:5" x14ac:dyDescent="0.3">
      <c r="A105" s="162" t="s">
        <v>272</v>
      </c>
      <c r="B105" s="161"/>
      <c r="C105" s="406"/>
      <c r="D105" s="406">
        <v>44200</v>
      </c>
      <c r="E105" s="406">
        <v>44200</v>
      </c>
    </row>
    <row r="106" spans="1:5" x14ac:dyDescent="0.3">
      <c r="A106" s="162" t="s">
        <v>273</v>
      </c>
      <c r="B106" s="161" t="s">
        <v>495</v>
      </c>
      <c r="C106" s="406"/>
      <c r="D106" s="406">
        <v>31500</v>
      </c>
      <c r="E106" s="406">
        <v>31500</v>
      </c>
    </row>
    <row r="107" spans="1:5" x14ac:dyDescent="0.3">
      <c r="A107" s="160" t="s">
        <v>274</v>
      </c>
      <c r="B107" s="163" t="s">
        <v>492</v>
      </c>
      <c r="C107" s="406"/>
      <c r="D107" s="415">
        <v>1692000</v>
      </c>
      <c r="E107" s="415">
        <v>1692000</v>
      </c>
    </row>
    <row r="108" spans="1:5" x14ac:dyDescent="0.3">
      <c r="A108" s="160" t="s">
        <v>275</v>
      </c>
      <c r="B108" s="163" t="s">
        <v>493</v>
      </c>
      <c r="C108" s="406"/>
      <c r="D108" s="415">
        <v>722400</v>
      </c>
      <c r="E108" s="415">
        <v>722400</v>
      </c>
    </row>
    <row r="109" spans="1:5" x14ac:dyDescent="0.3">
      <c r="A109" s="160" t="s">
        <v>441</v>
      </c>
      <c r="B109" s="163" t="s">
        <v>494</v>
      </c>
      <c r="C109" s="406"/>
      <c r="D109" s="407"/>
      <c r="E109" s="415">
        <v>0</v>
      </c>
    </row>
    <row r="110" spans="1:5" x14ac:dyDescent="0.3">
      <c r="A110" s="162" t="s">
        <v>579</v>
      </c>
      <c r="B110" s="163"/>
      <c r="C110" s="406"/>
      <c r="D110" s="407">
        <v>200000</v>
      </c>
      <c r="E110" s="562">
        <v>200000</v>
      </c>
    </row>
    <row r="111" spans="1:5" x14ac:dyDescent="0.3">
      <c r="A111" s="160" t="s">
        <v>599</v>
      </c>
      <c r="B111" s="161"/>
      <c r="C111" s="404"/>
      <c r="D111" s="405">
        <v>0</v>
      </c>
      <c r="E111" s="415">
        <v>0</v>
      </c>
    </row>
    <row r="112" spans="1:5" x14ac:dyDescent="0.3">
      <c r="A112" s="160" t="s">
        <v>600</v>
      </c>
      <c r="B112" s="164"/>
      <c r="C112" s="410"/>
      <c r="D112" s="411">
        <v>0</v>
      </c>
      <c r="E112" s="561">
        <v>0</v>
      </c>
    </row>
    <row r="113" spans="1:8" x14ac:dyDescent="0.3">
      <c r="A113" s="160" t="s">
        <v>668</v>
      </c>
      <c r="B113" s="611"/>
      <c r="C113" s="612"/>
      <c r="D113" s="612">
        <f>SUM(D96+D99)</f>
        <v>4621181</v>
      </c>
      <c r="E113" s="612">
        <f>SUM(E96+E99)</f>
        <v>4621181</v>
      </c>
    </row>
    <row r="114" spans="1:8" ht="12.75" customHeight="1" x14ac:dyDescent="0.3">
      <c r="A114" s="160"/>
      <c r="B114" s="611"/>
      <c r="C114" s="612"/>
      <c r="D114" s="612"/>
      <c r="E114" s="612"/>
    </row>
    <row r="115" spans="1:8" x14ac:dyDescent="0.3">
      <c r="A115" s="156" t="s">
        <v>198</v>
      </c>
      <c r="B115" s="157"/>
      <c r="C115" s="409">
        <f>SUM(C113+C88+C68+C54+C47+C8)</f>
        <v>656500</v>
      </c>
      <c r="D115" s="409">
        <f>SUM(D14+D53+D60+D77+D94+D113+D74)</f>
        <v>5824700.0199999996</v>
      </c>
      <c r="E115" s="409">
        <f>SUM(E113+E94+E74+E77+E60+E53+E14)</f>
        <v>5824700.0199999996</v>
      </c>
    </row>
    <row r="116" spans="1:8" ht="12" customHeight="1" x14ac:dyDescent="0.3">
      <c r="A116" s="445"/>
      <c r="B116" s="611"/>
      <c r="C116" s="448"/>
      <c r="D116" s="448"/>
      <c r="E116" s="448"/>
    </row>
    <row r="117" spans="1:8" ht="20.25" thickBot="1" x14ac:dyDescent="0.35">
      <c r="A117" s="160" t="s">
        <v>667</v>
      </c>
      <c r="B117" s="608"/>
      <c r="C117" s="609"/>
      <c r="D117" s="610">
        <f>SUM(D118)</f>
        <v>0</v>
      </c>
      <c r="E117" s="610">
        <f>SUM(E118)</f>
        <v>0</v>
      </c>
    </row>
    <row r="118" spans="1:8" ht="20.25" thickTop="1" x14ac:dyDescent="0.3">
      <c r="A118" s="160" t="s">
        <v>669</v>
      </c>
      <c r="B118" s="159" t="s">
        <v>228</v>
      </c>
      <c r="C118" s="401"/>
      <c r="D118" s="402">
        <v>0</v>
      </c>
      <c r="E118" s="401">
        <v>0</v>
      </c>
    </row>
    <row r="119" spans="1:8" x14ac:dyDescent="0.3">
      <c r="A119" s="160" t="s">
        <v>670</v>
      </c>
      <c r="B119" s="161"/>
      <c r="C119" s="404"/>
      <c r="D119" s="405"/>
      <c r="E119" s="404"/>
    </row>
    <row r="120" spans="1:8" x14ac:dyDescent="0.3">
      <c r="A120" s="156" t="s">
        <v>216</v>
      </c>
      <c r="B120" s="157"/>
      <c r="C120" s="409">
        <f>SUM(C96)</f>
        <v>18120000</v>
      </c>
      <c r="D120" s="409">
        <f>SUM(D117+D115)</f>
        <v>5824700.0199999996</v>
      </c>
      <c r="E120" s="409">
        <f>SUM(E117+E115)</f>
        <v>5824700.0199999996</v>
      </c>
    </row>
    <row r="121" spans="1:8" ht="20.25" thickBot="1" x14ac:dyDescent="0.35">
      <c r="A121" s="156" t="s">
        <v>672</v>
      </c>
      <c r="B121" s="157"/>
      <c r="C121" s="614">
        <f>SUM(C14+C53+C60+C65+C74+C77+C94+C120)</f>
        <v>33420000</v>
      </c>
      <c r="D121" s="614">
        <f>SUM(D115+D118)</f>
        <v>5824700.0199999996</v>
      </c>
      <c r="E121" s="614">
        <f>SUM(E115+E118)</f>
        <v>5824700.0199999996</v>
      </c>
    </row>
    <row r="122" spans="1:8" ht="20.25" customHeight="1" thickTop="1" x14ac:dyDescent="0.3">
      <c r="A122" s="168"/>
      <c r="B122" s="169"/>
      <c r="C122" s="613"/>
      <c r="D122" s="613"/>
      <c r="E122" s="613"/>
    </row>
    <row r="126" spans="1:8" x14ac:dyDescent="0.3">
      <c r="H126" s="154" t="s">
        <v>565</v>
      </c>
    </row>
    <row r="129" spans="4:8" x14ac:dyDescent="0.3">
      <c r="H129" s="417" t="e">
        <f>D121-#REF!</f>
        <v>#REF!</v>
      </c>
    </row>
    <row r="137" spans="4:8" ht="26.25" customHeight="1" x14ac:dyDescent="0.3"/>
    <row r="138" spans="4:8" ht="26.25" customHeight="1" x14ac:dyDescent="0.3"/>
    <row r="139" spans="4:8" ht="26.25" customHeight="1" x14ac:dyDescent="0.3">
      <c r="D139" s="398" t="s">
        <v>6</v>
      </c>
    </row>
    <row r="140" spans="4:8" ht="26.25" customHeight="1" x14ac:dyDescent="0.3"/>
    <row r="141" spans="4:8" ht="26.25" customHeight="1" x14ac:dyDescent="0.3"/>
    <row r="142" spans="4:8" ht="26.25" customHeight="1" x14ac:dyDescent="0.3"/>
    <row r="143" spans="4:8" ht="26.25" customHeight="1" x14ac:dyDescent="0.3"/>
    <row r="149" ht="21" customHeight="1" x14ac:dyDescent="0.3"/>
    <row r="150" ht="18" customHeight="1" x14ac:dyDescent="0.3"/>
    <row r="151" ht="22.5" customHeight="1" x14ac:dyDescent="0.3"/>
    <row r="152" ht="22.5" customHeight="1" x14ac:dyDescent="0.3"/>
    <row r="158" ht="26.25" customHeight="1" x14ac:dyDescent="0.3"/>
  </sheetData>
  <mergeCells count="3">
    <mergeCell ref="A2:E2"/>
    <mergeCell ref="A3:E3"/>
    <mergeCell ref="A4:E4"/>
  </mergeCells>
  <pageMargins left="0.43307086614173229" right="0.15748031496062992" top="0.15748031496062992" bottom="0.27559055118110237" header="0.15748031496062992" footer="0.27559055118110237"/>
  <pageSetup paperSize="9" scale="90" orientation="portrait" verticalDpi="18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14"/>
  <sheetViews>
    <sheetView topLeftCell="A4" workbookViewId="0">
      <selection activeCell="K8" sqref="K8"/>
    </sheetView>
  </sheetViews>
  <sheetFormatPr defaultColWidth="13.42578125" defaultRowHeight="21" x14ac:dyDescent="0.35"/>
  <cols>
    <col min="1" max="1" width="8" style="25" customWidth="1"/>
    <col min="2" max="2" width="7.85546875" style="120" customWidth="1"/>
    <col min="3" max="3" width="37.42578125" style="25" customWidth="1"/>
    <col min="4" max="5" width="13.42578125" style="25"/>
    <col min="6" max="6" width="12" style="25" customWidth="1"/>
    <col min="7" max="16384" width="13.42578125" style="25"/>
  </cols>
  <sheetData>
    <row r="1" spans="1:7" x14ac:dyDescent="0.35">
      <c r="B1" s="197"/>
      <c r="G1" s="25" t="s">
        <v>291</v>
      </c>
    </row>
    <row r="2" spans="1:7" x14ac:dyDescent="0.35">
      <c r="B2" s="197"/>
    </row>
    <row r="3" spans="1:7" x14ac:dyDescent="0.35">
      <c r="B3" s="197"/>
    </row>
    <row r="4" spans="1:7" x14ac:dyDescent="0.35">
      <c r="A4" s="719" t="s">
        <v>200</v>
      </c>
      <c r="B4" s="719"/>
      <c r="C4" s="719"/>
      <c r="D4" s="719"/>
      <c r="E4" s="719"/>
      <c r="F4" s="719"/>
      <c r="G4" s="719"/>
    </row>
    <row r="5" spans="1:7" x14ac:dyDescent="0.35">
      <c r="A5" s="719" t="s">
        <v>80</v>
      </c>
      <c r="B5" s="719"/>
      <c r="C5" s="719"/>
      <c r="D5" s="719"/>
      <c r="E5" s="719"/>
      <c r="F5" s="719"/>
      <c r="G5" s="719"/>
    </row>
    <row r="6" spans="1:7" x14ac:dyDescent="0.35">
      <c r="A6" s="719" t="s">
        <v>699</v>
      </c>
      <c r="B6" s="719"/>
      <c r="C6" s="719"/>
      <c r="D6" s="719"/>
      <c r="E6" s="719"/>
      <c r="F6" s="719"/>
      <c r="G6" s="719"/>
    </row>
    <row r="7" spans="1:7" ht="15" customHeight="1" x14ac:dyDescent="0.35">
      <c r="A7" s="120"/>
      <c r="C7" s="120"/>
      <c r="D7" s="120"/>
      <c r="E7" s="196"/>
      <c r="F7" s="120"/>
      <c r="G7" s="120"/>
    </row>
    <row r="8" spans="1:7" x14ac:dyDescent="0.35">
      <c r="A8" s="198" t="s">
        <v>201</v>
      </c>
      <c r="B8" s="199" t="s">
        <v>202</v>
      </c>
      <c r="C8" s="122" t="s">
        <v>12</v>
      </c>
      <c r="D8" s="122" t="s">
        <v>203</v>
      </c>
      <c r="E8" s="122" t="s">
        <v>203</v>
      </c>
      <c r="F8" s="122" t="s">
        <v>204</v>
      </c>
      <c r="G8" s="122" t="s">
        <v>85</v>
      </c>
    </row>
    <row r="9" spans="1:7" x14ac:dyDescent="0.35">
      <c r="A9" s="198"/>
      <c r="B9" s="199"/>
      <c r="C9" s="122"/>
      <c r="D9" s="122"/>
      <c r="E9" s="122"/>
      <c r="F9" s="122"/>
      <c r="G9" s="122"/>
    </row>
    <row r="10" spans="1:7" x14ac:dyDescent="0.35">
      <c r="A10" s="122">
        <v>1</v>
      </c>
      <c r="B10" s="122">
        <v>4</v>
      </c>
      <c r="C10" s="121" t="s">
        <v>205</v>
      </c>
      <c r="D10" s="24">
        <v>100000</v>
      </c>
      <c r="E10" s="24">
        <v>25000</v>
      </c>
      <c r="F10" s="26">
        <v>0</v>
      </c>
      <c r="G10" s="123">
        <f>SUM(E10-F10)</f>
        <v>25000</v>
      </c>
    </row>
    <row r="11" spans="1:7" x14ac:dyDescent="0.35">
      <c r="A11" s="523"/>
      <c r="B11" s="122"/>
      <c r="C11" s="524"/>
      <c r="D11" s="525"/>
      <c r="E11" s="525"/>
      <c r="F11" s="526"/>
      <c r="G11" s="527"/>
    </row>
    <row r="12" spans="1:7" x14ac:dyDescent="0.35">
      <c r="A12" s="523"/>
      <c r="B12" s="122"/>
      <c r="C12" s="524"/>
      <c r="D12" s="525"/>
      <c r="E12" s="525"/>
      <c r="F12" s="526"/>
      <c r="G12" s="527"/>
    </row>
    <row r="13" spans="1:7" ht="21.75" thickBot="1" x14ac:dyDescent="0.4">
      <c r="A13" s="720" t="s">
        <v>82</v>
      </c>
      <c r="B13" s="721"/>
      <c r="C13" s="722"/>
      <c r="D13" s="124">
        <f>SUM(D10:D10)</f>
        <v>100000</v>
      </c>
      <c r="E13" s="124">
        <f>SUM(E10:E10)</f>
        <v>25000</v>
      </c>
      <c r="F13" s="124">
        <f>SUM(F10:F10)</f>
        <v>0</v>
      </c>
      <c r="G13" s="125">
        <f>SUM(G10:G10)</f>
        <v>25000</v>
      </c>
    </row>
    <row r="14" spans="1:7" ht="21.75" thickTop="1" x14ac:dyDescent="0.35"/>
  </sheetData>
  <mergeCells count="4">
    <mergeCell ref="A4:G4"/>
    <mergeCell ref="A5:G5"/>
    <mergeCell ref="A6:G6"/>
    <mergeCell ref="A13:C13"/>
  </mergeCells>
  <pageMargins left="0" right="0" top="0" bottom="0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22</vt:i4>
      </vt:variant>
      <vt:variant>
        <vt:lpstr>ช่วงที่มีชื่อ</vt:lpstr>
      </vt:variant>
      <vt:variant>
        <vt:i4>9</vt:i4>
      </vt:variant>
    </vt:vector>
  </HeadingPairs>
  <TitlesOfParts>
    <vt:vector size="31" baseType="lpstr">
      <vt:lpstr>ใบผ่านมาตรฐาน (1)</vt:lpstr>
      <vt:lpstr>ใบผ่านทั่วไป (4)</vt:lpstr>
      <vt:lpstr>งบทดลอง53</vt:lpstr>
      <vt:lpstr>หมายเหต1.2</vt:lpstr>
      <vt:lpstr>ค้างจ่ายก่อสร้าง</vt:lpstr>
      <vt:lpstr>งบรับ-จ่าย</vt:lpstr>
      <vt:lpstr>หมายเหุต2 (2)</vt:lpstr>
      <vt:lpstr>หมายเหต 1.1</vt:lpstr>
      <vt:lpstr>หมายเหต3</vt:lpstr>
      <vt:lpstr>เงินค้ำประกัน</vt:lpstr>
      <vt:lpstr>โอน+-งบประมาณ61</vt:lpstr>
      <vt:lpstr>งบกระทบยอดกรุงไทยออมทรัพย์</vt:lpstr>
      <vt:lpstr>เงินสะสม (3)</vt:lpstr>
      <vt:lpstr>กระดาษทำการกระทบยอด   (6)</vt:lpstr>
      <vt:lpstr>งบกระทบยอดเศรษฐกิจชุมชน</vt:lpstr>
      <vt:lpstr>งบกระทบยอดธกส.ออมทรัพย์ (2)</vt:lpstr>
      <vt:lpstr>งบกระทบยอดธกส.กระแสรายวัน(3)</vt:lpstr>
      <vt:lpstr>งบกระทบยอดกรุงไทยกระแสรายวัน</vt:lpstr>
      <vt:lpstr>Sheet3</vt:lpstr>
      <vt:lpstr>Sheet1</vt:lpstr>
      <vt:lpstr>หมายเหตุเงินสะสม</vt:lpstr>
      <vt:lpstr>Sheet2</vt:lpstr>
      <vt:lpstr>'กระดาษทำการกระทบยอด   (6)'!Print_Area</vt:lpstr>
      <vt:lpstr>'งบกระทบยอดธกส.กระแสรายวัน(3)'!Print_Area</vt:lpstr>
      <vt:lpstr>'งบกระทบยอดธกส.ออมทรัพย์ (2)'!Print_Area</vt:lpstr>
      <vt:lpstr>งบกระทบยอดเศรษฐกิจชุมชน!Print_Area</vt:lpstr>
      <vt:lpstr>งบทดลอง53!Print_Area</vt:lpstr>
      <vt:lpstr>'ใบผ่านทั่วไป (4)'!Print_Area</vt:lpstr>
      <vt:lpstr>'ใบผ่านมาตรฐาน (1)'!Print_Area</vt:lpstr>
      <vt:lpstr>'กระดาษทำการกระทบยอด   (6)'!Print_Titles</vt:lpstr>
      <vt:lpstr>เงินค้ำประกัน!Print_Titles</vt:lpstr>
    </vt:vector>
  </TitlesOfParts>
  <Company>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</dc:creator>
  <cp:lastModifiedBy>computer</cp:lastModifiedBy>
  <cp:lastPrinted>2018-11-12T02:30:27Z</cp:lastPrinted>
  <dcterms:created xsi:type="dcterms:W3CDTF">2004-02-23T07:46:31Z</dcterms:created>
  <dcterms:modified xsi:type="dcterms:W3CDTF">2018-11-12T03:22:05Z</dcterms:modified>
</cp:coreProperties>
</file>